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abtV\v\1_ABDA\06_COVID_19\Abrechnung_Impfstoffe\"/>
    </mc:Choice>
  </mc:AlternateContent>
  <bookViews>
    <workbookView xWindow="1800" yWindow="2535" windowWidth="40620" windowHeight="18990" tabRatio="591" activeTab="1"/>
  </bookViews>
  <sheets>
    <sheet name="ANLEITUNG" sheetId="4" r:id="rId1"/>
    <sheet name="Datenerfassung" sheetId="1" r:id="rId2"/>
    <sheet name="Beleg 1" sheetId="3" r:id="rId3"/>
    <sheet name="Beleg 2" sheetId="5" r:id="rId4"/>
    <sheet name="Beleg 3" sheetId="9" r:id="rId5"/>
    <sheet name="Beleg 4" sheetId="10" r:id="rId6"/>
    <sheet name="Beleg 5" sheetId="11" r:id="rId7"/>
    <sheet name="Beleg 6" sheetId="12" r:id="rId8"/>
    <sheet name="Beleg 7" sheetId="13" r:id="rId9"/>
    <sheet name="Beleg 8" sheetId="14" r:id="rId10"/>
    <sheet name="Beleg 9" sheetId="15" r:id="rId11"/>
    <sheet name="Beleg 10" sheetId="16" r:id="rId12"/>
  </sheets>
  <definedNames>
    <definedName name="_xlnm.Print_Area" localSheetId="2">'Beleg 1'!$E$1:$I$11</definedName>
    <definedName name="_xlnm.Print_Area" localSheetId="11">'Beleg 10'!$E$1:$I$11</definedName>
    <definedName name="_xlnm.Print_Area" localSheetId="3">'Beleg 2'!$E$1:$I$11</definedName>
    <definedName name="_xlnm.Print_Area" localSheetId="4">'Beleg 3'!$E$1:$I$11</definedName>
    <definedName name="_xlnm.Print_Area" localSheetId="5">'Beleg 4'!$E$1:$I$11</definedName>
    <definedName name="_xlnm.Print_Area" localSheetId="6">'Beleg 5'!$E$1:$I$11</definedName>
    <definedName name="_xlnm.Print_Area" localSheetId="7">'Beleg 6'!$E$1:$I$11</definedName>
    <definedName name="_xlnm.Print_Area" localSheetId="8">'Beleg 7'!$E$1:$I$11</definedName>
    <definedName name="_xlnm.Print_Area" localSheetId="9">'Beleg 8'!$E$1:$I$11</definedName>
    <definedName name="_xlnm.Print_Area" localSheetId="10">'Beleg 9'!$E$1:$I$11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83" i="1" l="1"/>
  <c r="V183" i="1" s="1"/>
  <c r="J183" i="1"/>
  <c r="D183" i="1"/>
  <c r="S182" i="1"/>
  <c r="U182" i="1" s="1"/>
  <c r="J182" i="1"/>
  <c r="D182" i="1"/>
  <c r="S181" i="1"/>
  <c r="U181" i="1" s="1"/>
  <c r="J181" i="1"/>
  <c r="D181" i="1"/>
  <c r="S180" i="1"/>
  <c r="W180" i="1" s="1"/>
  <c r="J180" i="1"/>
  <c r="D180" i="1"/>
  <c r="S165" i="1"/>
  <c r="W165" i="1" s="1"/>
  <c r="J165" i="1"/>
  <c r="N165" i="1" s="1"/>
  <c r="D165" i="1"/>
  <c r="S164" i="1"/>
  <c r="U164" i="1" s="1"/>
  <c r="J164" i="1"/>
  <c r="P164" i="1" s="1"/>
  <c r="D164" i="1"/>
  <c r="S163" i="1"/>
  <c r="W163" i="1" s="1"/>
  <c r="J163" i="1"/>
  <c r="O163" i="1" s="1"/>
  <c r="D163" i="1"/>
  <c r="W162" i="1"/>
  <c r="S162" i="1"/>
  <c r="V162" i="1" s="1"/>
  <c r="J162" i="1"/>
  <c r="P162" i="1" s="1"/>
  <c r="D162" i="1"/>
  <c r="S147" i="1"/>
  <c r="W147" i="1" s="1"/>
  <c r="J147" i="1"/>
  <c r="P147" i="1" s="1"/>
  <c r="D147" i="1"/>
  <c r="S146" i="1"/>
  <c r="W146" i="1" s="1"/>
  <c r="J146" i="1"/>
  <c r="P146" i="1" s="1"/>
  <c r="D146" i="1"/>
  <c r="V145" i="1"/>
  <c r="S145" i="1"/>
  <c r="W145" i="1" s="1"/>
  <c r="J145" i="1"/>
  <c r="N145" i="1" s="1"/>
  <c r="D145" i="1"/>
  <c r="S144" i="1"/>
  <c r="U144" i="1" s="1"/>
  <c r="J144" i="1"/>
  <c r="N144" i="1" s="1"/>
  <c r="D144" i="1"/>
  <c r="J129" i="1"/>
  <c r="D129" i="1"/>
  <c r="J128" i="1"/>
  <c r="D128" i="1"/>
  <c r="S127" i="1"/>
  <c r="V127" i="1" s="1"/>
  <c r="J127" i="1"/>
  <c r="D127" i="1"/>
  <c r="S126" i="1"/>
  <c r="U126" i="1" s="1"/>
  <c r="J126" i="1"/>
  <c r="D126" i="1"/>
  <c r="S111" i="1"/>
  <c r="U111" i="1" s="1"/>
  <c r="J111" i="1"/>
  <c r="P111" i="1" s="1"/>
  <c r="D111" i="1"/>
  <c r="S110" i="1"/>
  <c r="W110" i="1" s="1"/>
  <c r="J110" i="1"/>
  <c r="P110" i="1" s="1"/>
  <c r="D110" i="1"/>
  <c r="S109" i="1"/>
  <c r="U109" i="1" s="1"/>
  <c r="J109" i="1"/>
  <c r="P109" i="1" s="1"/>
  <c r="D109" i="1"/>
  <c r="S108" i="1"/>
  <c r="V108" i="1" s="1"/>
  <c r="J108" i="1"/>
  <c r="N108" i="1" s="1"/>
  <c r="D108" i="1"/>
  <c r="S93" i="1"/>
  <c r="W93" i="1" s="1"/>
  <c r="J93" i="1"/>
  <c r="P93" i="1" s="1"/>
  <c r="D93" i="1"/>
  <c r="S92" i="1"/>
  <c r="U92" i="1" s="1"/>
  <c r="J92" i="1"/>
  <c r="P92" i="1" s="1"/>
  <c r="D92" i="1"/>
  <c r="S91" i="1"/>
  <c r="U91" i="1" s="1"/>
  <c r="J91" i="1"/>
  <c r="N91" i="1" s="1"/>
  <c r="D91" i="1"/>
  <c r="S90" i="1"/>
  <c r="U90" i="1" s="1"/>
  <c r="J90" i="1"/>
  <c r="P90" i="1" s="1"/>
  <c r="D90" i="1"/>
  <c r="S75" i="1"/>
  <c r="W75" i="1" s="1"/>
  <c r="J75" i="1"/>
  <c r="O75" i="1" s="1"/>
  <c r="D75" i="1"/>
  <c r="S74" i="1"/>
  <c r="V74" i="1" s="1"/>
  <c r="J74" i="1"/>
  <c r="N74" i="1" s="1"/>
  <c r="D74" i="1"/>
  <c r="S73" i="1"/>
  <c r="W73" i="1" s="1"/>
  <c r="J73" i="1"/>
  <c r="N73" i="1" s="1"/>
  <c r="D73" i="1"/>
  <c r="S72" i="1"/>
  <c r="V72" i="1" s="1"/>
  <c r="J72" i="1"/>
  <c r="O72" i="1" s="1"/>
  <c r="D72" i="1"/>
  <c r="S57" i="1"/>
  <c r="W57" i="1" s="1"/>
  <c r="J57" i="1"/>
  <c r="D57" i="1"/>
  <c r="S56" i="1"/>
  <c r="W56" i="1" s="1"/>
  <c r="J56" i="1"/>
  <c r="D56" i="1"/>
  <c r="S55" i="1"/>
  <c r="W55" i="1" s="1"/>
  <c r="J55" i="1"/>
  <c r="D55" i="1"/>
  <c r="S54" i="1"/>
  <c r="U54" i="1" s="1"/>
  <c r="J54" i="1"/>
  <c r="D54" i="1"/>
  <c r="S39" i="1"/>
  <c r="J39" i="1"/>
  <c r="D39" i="1"/>
  <c r="S38" i="1"/>
  <c r="U38" i="1" s="1"/>
  <c r="J38" i="1"/>
  <c r="D38" i="1"/>
  <c r="S37" i="1"/>
  <c r="W37" i="1" s="1"/>
  <c r="J37" i="1"/>
  <c r="D37" i="1"/>
  <c r="S36" i="1"/>
  <c r="V36" i="1" s="1"/>
  <c r="J36" i="1"/>
  <c r="D36" i="1"/>
  <c r="J21" i="1"/>
  <c r="D21" i="1"/>
  <c r="J20" i="1"/>
  <c r="D20" i="1"/>
  <c r="J19" i="1"/>
  <c r="D19" i="1"/>
  <c r="S18" i="1"/>
  <c r="U18" i="1" s="1"/>
  <c r="J18" i="1"/>
  <c r="D18" i="1"/>
  <c r="D142" i="1"/>
  <c r="V181" i="1" l="1"/>
  <c r="U183" i="1"/>
  <c r="O108" i="1"/>
  <c r="V182" i="1"/>
  <c r="O162" i="1"/>
  <c r="U162" i="1"/>
  <c r="P108" i="1"/>
  <c r="U146" i="1"/>
  <c r="U180" i="1"/>
  <c r="U163" i="1"/>
  <c r="V180" i="1"/>
  <c r="V146" i="1"/>
  <c r="U145" i="1"/>
  <c r="U165" i="1"/>
  <c r="N163" i="1"/>
  <c r="O145" i="1"/>
  <c r="P163" i="1"/>
  <c r="V164" i="1"/>
  <c r="P145" i="1"/>
  <c r="N162" i="1"/>
  <c r="O165" i="1"/>
  <c r="N147" i="1"/>
  <c r="V144" i="1"/>
  <c r="V165" i="1"/>
  <c r="W144" i="1"/>
  <c r="W126" i="1"/>
  <c r="V163" i="1"/>
  <c r="P165" i="1"/>
  <c r="O144" i="1"/>
  <c r="V126" i="1"/>
  <c r="P144" i="1"/>
  <c r="N164" i="1"/>
  <c r="O164" i="1"/>
  <c r="U147" i="1"/>
  <c r="O147" i="1"/>
  <c r="W108" i="1"/>
  <c r="N146" i="1"/>
  <c r="V109" i="1"/>
  <c r="W109" i="1"/>
  <c r="O146" i="1"/>
  <c r="V147" i="1"/>
  <c r="U127" i="1"/>
  <c r="O111" i="1"/>
  <c r="O110" i="1"/>
  <c r="W111" i="1"/>
  <c r="N109" i="1"/>
  <c r="O109" i="1"/>
  <c r="U110" i="1"/>
  <c r="V110" i="1"/>
  <c r="N111" i="1"/>
  <c r="N93" i="1"/>
  <c r="N110" i="1"/>
  <c r="V111" i="1"/>
  <c r="U108" i="1"/>
  <c r="V92" i="1"/>
  <c r="O90" i="1"/>
  <c r="W72" i="1"/>
  <c r="N92" i="1"/>
  <c r="U93" i="1"/>
  <c r="P91" i="1"/>
  <c r="N90" i="1"/>
  <c r="W91" i="1"/>
  <c r="V73" i="1"/>
  <c r="V90" i="1"/>
  <c r="W90" i="1"/>
  <c r="O92" i="1"/>
  <c r="V93" i="1"/>
  <c r="O91" i="1"/>
  <c r="W92" i="1"/>
  <c r="V91" i="1"/>
  <c r="O93" i="1"/>
  <c r="P72" i="1"/>
  <c r="O73" i="1"/>
  <c r="U74" i="1"/>
  <c r="V54" i="1"/>
  <c r="W74" i="1"/>
  <c r="W54" i="1"/>
  <c r="N72" i="1"/>
  <c r="N75" i="1"/>
  <c r="P73" i="1"/>
  <c r="U73" i="1"/>
  <c r="O74" i="1"/>
  <c r="P74" i="1"/>
  <c r="P75" i="1"/>
  <c r="V75" i="1"/>
  <c r="U55" i="1"/>
  <c r="V55" i="1"/>
  <c r="U72" i="1"/>
  <c r="V37" i="1"/>
  <c r="U75" i="1"/>
  <c r="U57" i="1"/>
  <c r="U56" i="1"/>
  <c r="V56" i="1"/>
  <c r="V57" i="1"/>
  <c r="W36" i="1"/>
  <c r="U37" i="1"/>
  <c r="V39" i="1"/>
  <c r="V38" i="1"/>
  <c r="V18" i="1"/>
  <c r="W38" i="1"/>
  <c r="W18" i="1"/>
  <c r="U39" i="1"/>
  <c r="U36" i="1"/>
  <c r="E11" i="12"/>
  <c r="F11" i="16"/>
  <c r="I1" i="16"/>
  <c r="F11" i="15"/>
  <c r="I1" i="15"/>
  <c r="F11" i="14"/>
  <c r="I1" i="14"/>
  <c r="F11" i="13"/>
  <c r="I1" i="13"/>
  <c r="F11" i="12"/>
  <c r="I1" i="12"/>
  <c r="J118" i="1"/>
  <c r="J104" i="1"/>
  <c r="J89" i="1"/>
  <c r="J76" i="1"/>
  <c r="J29" i="1"/>
  <c r="J100" i="1"/>
  <c r="J101" i="1"/>
  <c r="J102" i="1"/>
  <c r="J103" i="1"/>
  <c r="C185" i="1"/>
  <c r="D184" i="1"/>
  <c r="D179" i="1"/>
  <c r="D178" i="1"/>
  <c r="D177" i="1"/>
  <c r="D176" i="1"/>
  <c r="D175" i="1"/>
  <c r="D174" i="1"/>
  <c r="D173" i="1"/>
  <c r="D172" i="1"/>
  <c r="S171" i="1"/>
  <c r="D171" i="1"/>
  <c r="C167" i="1"/>
  <c r="D166" i="1"/>
  <c r="D161" i="1"/>
  <c r="D160" i="1"/>
  <c r="D159" i="1"/>
  <c r="D158" i="1"/>
  <c r="D157" i="1"/>
  <c r="D156" i="1"/>
  <c r="D155" i="1"/>
  <c r="S154" i="1"/>
  <c r="D154" i="1"/>
  <c r="S153" i="1"/>
  <c r="D153" i="1"/>
  <c r="C149" i="1"/>
  <c r="D148" i="1"/>
  <c r="D143" i="1"/>
  <c r="S141" i="1"/>
  <c r="D141" i="1"/>
  <c r="S140" i="1"/>
  <c r="D140" i="1"/>
  <c r="S139" i="1"/>
  <c r="D139" i="1"/>
  <c r="S138" i="1"/>
  <c r="D138" i="1"/>
  <c r="S137" i="1"/>
  <c r="D137" i="1"/>
  <c r="S136" i="1"/>
  <c r="D136" i="1"/>
  <c r="S135" i="1"/>
  <c r="D135" i="1"/>
  <c r="C131" i="1"/>
  <c r="S130" i="1"/>
  <c r="D130" i="1"/>
  <c r="S125" i="1"/>
  <c r="D125" i="1"/>
  <c r="S124" i="1"/>
  <c r="D124" i="1"/>
  <c r="S123" i="1"/>
  <c r="D123" i="1"/>
  <c r="D122" i="1"/>
  <c r="D121" i="1"/>
  <c r="D120" i="1"/>
  <c r="S119" i="1"/>
  <c r="D119" i="1"/>
  <c r="S118" i="1"/>
  <c r="D118" i="1"/>
  <c r="S117" i="1"/>
  <c r="D117" i="1"/>
  <c r="X115" i="1"/>
  <c r="C113" i="1"/>
  <c r="D112" i="1"/>
  <c r="S107" i="1"/>
  <c r="D107" i="1"/>
  <c r="S106" i="1"/>
  <c r="D106" i="1"/>
  <c r="D105" i="1"/>
  <c r="S104" i="1"/>
  <c r="D104" i="1"/>
  <c r="S103" i="1"/>
  <c r="D103" i="1"/>
  <c r="S102" i="1"/>
  <c r="D102" i="1"/>
  <c r="D101" i="1"/>
  <c r="S100" i="1"/>
  <c r="D100" i="1"/>
  <c r="S99" i="1"/>
  <c r="D99" i="1"/>
  <c r="X97" i="1"/>
  <c r="J46" i="1"/>
  <c r="J47" i="1"/>
  <c r="J48" i="1"/>
  <c r="J49" i="1"/>
  <c r="J50" i="1"/>
  <c r="J51" i="1"/>
  <c r="J52" i="1"/>
  <c r="J53" i="1"/>
  <c r="J58" i="1"/>
  <c r="J45" i="1"/>
  <c r="J40" i="1"/>
  <c r="J27" i="1"/>
  <c r="D94" i="1"/>
  <c r="S89" i="1"/>
  <c r="D89" i="1"/>
  <c r="S88" i="1"/>
  <c r="D88" i="1"/>
  <c r="D87" i="1"/>
  <c r="D86" i="1"/>
  <c r="S85" i="1"/>
  <c r="D85" i="1"/>
  <c r="D84" i="1"/>
  <c r="S83" i="1"/>
  <c r="D83" i="1"/>
  <c r="D82" i="1"/>
  <c r="S81" i="1"/>
  <c r="D81" i="1"/>
  <c r="D76" i="1"/>
  <c r="S71" i="1"/>
  <c r="D71" i="1"/>
  <c r="S70" i="1"/>
  <c r="D70" i="1"/>
  <c r="S69" i="1"/>
  <c r="D69" i="1"/>
  <c r="D68" i="1"/>
  <c r="S67" i="1"/>
  <c r="D67" i="1"/>
  <c r="D66" i="1"/>
  <c r="S65" i="1"/>
  <c r="D65" i="1"/>
  <c r="D64" i="1"/>
  <c r="S63" i="1"/>
  <c r="D63" i="1"/>
  <c r="D58" i="1"/>
  <c r="S53" i="1"/>
  <c r="D53" i="1"/>
  <c r="S52" i="1"/>
  <c r="D52" i="1"/>
  <c r="D51" i="1"/>
  <c r="D50" i="1"/>
  <c r="D49" i="1"/>
  <c r="D48" i="1"/>
  <c r="D47" i="1"/>
  <c r="D46" i="1"/>
  <c r="S45" i="1"/>
  <c r="D45" i="1"/>
  <c r="S40" i="1"/>
  <c r="D40" i="1"/>
  <c r="S35" i="1"/>
  <c r="D35" i="1"/>
  <c r="S34" i="1"/>
  <c r="D34" i="1"/>
  <c r="S33" i="1"/>
  <c r="D33" i="1"/>
  <c r="D32" i="1"/>
  <c r="D31" i="1"/>
  <c r="D30" i="1"/>
  <c r="D29" i="1"/>
  <c r="D28" i="1"/>
  <c r="S27" i="1"/>
  <c r="D27" i="1"/>
  <c r="J17" i="1"/>
  <c r="D10" i="1"/>
  <c r="D11" i="1"/>
  <c r="D12" i="1"/>
  <c r="D13" i="1"/>
  <c r="D14" i="1"/>
  <c r="D15" i="1"/>
  <c r="D16" i="1"/>
  <c r="D17" i="1"/>
  <c r="D22" i="1"/>
  <c r="J15" i="1"/>
  <c r="J14" i="1"/>
  <c r="J16" i="1"/>
  <c r="S9" i="1"/>
  <c r="T117" i="1" l="1"/>
  <c r="X117" i="1" s="1"/>
  <c r="V117" i="1"/>
  <c r="W117" i="1"/>
  <c r="U117" i="1"/>
  <c r="W136" i="1"/>
  <c r="V136" i="1"/>
  <c r="U136" i="1"/>
  <c r="T99" i="1"/>
  <c r="X99" i="1" s="1"/>
  <c r="W99" i="1"/>
  <c r="V99" i="1"/>
  <c r="U99" i="1"/>
  <c r="V118" i="1"/>
  <c r="U118" i="1"/>
  <c r="W118" i="1"/>
  <c r="W137" i="1"/>
  <c r="V137" i="1"/>
  <c r="U137" i="1"/>
  <c r="U100" i="1"/>
  <c r="W100" i="1"/>
  <c r="V100" i="1"/>
  <c r="W119" i="1"/>
  <c r="V119" i="1"/>
  <c r="U119" i="1"/>
  <c r="W138" i="1"/>
  <c r="U138" i="1"/>
  <c r="V138" i="1"/>
  <c r="W139" i="1"/>
  <c r="U139" i="1"/>
  <c r="V139" i="1"/>
  <c r="U140" i="1"/>
  <c r="W140" i="1"/>
  <c r="V140" i="1"/>
  <c r="T171" i="1"/>
  <c r="S172" i="1" s="1"/>
  <c r="V172" i="1" s="1"/>
  <c r="W171" i="1"/>
  <c r="V171" i="1"/>
  <c r="U171" i="1"/>
  <c r="W141" i="1"/>
  <c r="V141" i="1"/>
  <c r="U141" i="1"/>
  <c r="T153" i="1"/>
  <c r="X153" i="1" s="1"/>
  <c r="W153" i="1"/>
  <c r="V153" i="1"/>
  <c r="U153" i="1"/>
  <c r="W154" i="1"/>
  <c r="V154" i="1"/>
  <c r="U154" i="1"/>
  <c r="W81" i="1"/>
  <c r="U81" i="1"/>
  <c r="V81" i="1"/>
  <c r="T135" i="1"/>
  <c r="X135" i="1" s="1"/>
  <c r="V135" i="1"/>
  <c r="U135" i="1"/>
  <c r="W135" i="1"/>
  <c r="W130" i="1"/>
  <c r="V130" i="1"/>
  <c r="U130" i="1"/>
  <c r="W124" i="1"/>
  <c r="V124" i="1"/>
  <c r="U124" i="1"/>
  <c r="V125" i="1"/>
  <c r="U125" i="1"/>
  <c r="W125" i="1"/>
  <c r="V123" i="1"/>
  <c r="U123" i="1"/>
  <c r="W123" i="1"/>
  <c r="W103" i="1"/>
  <c r="U103" i="1"/>
  <c r="V103" i="1"/>
  <c r="U106" i="1"/>
  <c r="V106" i="1"/>
  <c r="W106" i="1"/>
  <c r="V107" i="1"/>
  <c r="W107" i="1"/>
  <c r="U107" i="1"/>
  <c r="W102" i="1"/>
  <c r="U102" i="1"/>
  <c r="V102" i="1"/>
  <c r="U104" i="1"/>
  <c r="W104" i="1"/>
  <c r="V104" i="1"/>
  <c r="U89" i="1"/>
  <c r="W89" i="1"/>
  <c r="V89" i="1"/>
  <c r="W88" i="1"/>
  <c r="V88" i="1"/>
  <c r="U88" i="1"/>
  <c r="V83" i="1"/>
  <c r="U83" i="1"/>
  <c r="W83" i="1"/>
  <c r="V85" i="1"/>
  <c r="U85" i="1"/>
  <c r="W85" i="1"/>
  <c r="W67" i="1"/>
  <c r="V67" i="1"/>
  <c r="U67" i="1"/>
  <c r="U65" i="1"/>
  <c r="W65" i="1"/>
  <c r="V65" i="1"/>
  <c r="V69" i="1"/>
  <c r="W69" i="1"/>
  <c r="U69" i="1"/>
  <c r="W71" i="1"/>
  <c r="U71" i="1"/>
  <c r="V71" i="1"/>
  <c r="V70" i="1"/>
  <c r="U70" i="1"/>
  <c r="W70" i="1"/>
  <c r="V63" i="1"/>
  <c r="U63" i="1"/>
  <c r="W63" i="1"/>
  <c r="V45" i="1"/>
  <c r="U45" i="1"/>
  <c r="U52" i="1"/>
  <c r="V52" i="1"/>
  <c r="W52" i="1"/>
  <c r="U53" i="1"/>
  <c r="W53" i="1"/>
  <c r="V53" i="1"/>
  <c r="W27" i="1"/>
  <c r="V27" i="1"/>
  <c r="U27" i="1"/>
  <c r="U35" i="1"/>
  <c r="V35" i="1"/>
  <c r="W40" i="1"/>
  <c r="U40" i="1"/>
  <c r="V40" i="1"/>
  <c r="W34" i="1"/>
  <c r="V34" i="1"/>
  <c r="U34" i="1"/>
  <c r="W33" i="1"/>
  <c r="V33" i="1"/>
  <c r="U33" i="1"/>
  <c r="J143" i="1"/>
  <c r="E11" i="13"/>
  <c r="T9" i="1"/>
  <c r="T10" i="1" s="1"/>
  <c r="U9" i="1"/>
  <c r="V9" i="1"/>
  <c r="J117" i="1"/>
  <c r="J130" i="1"/>
  <c r="J125" i="1"/>
  <c r="J124" i="1"/>
  <c r="J123" i="1"/>
  <c r="J121" i="1"/>
  <c r="J120" i="1"/>
  <c r="J122" i="1"/>
  <c r="J119" i="1"/>
  <c r="J112" i="1"/>
  <c r="J107" i="1"/>
  <c r="J105" i="1"/>
  <c r="J99" i="1"/>
  <c r="J106" i="1"/>
  <c r="J85" i="1"/>
  <c r="J87" i="1"/>
  <c r="J84" i="1"/>
  <c r="J86" i="1"/>
  <c r="J83" i="1"/>
  <c r="J82" i="1"/>
  <c r="J88" i="1"/>
  <c r="J81" i="1"/>
  <c r="J94" i="1"/>
  <c r="J68" i="1"/>
  <c r="J69" i="1"/>
  <c r="J67" i="1"/>
  <c r="J70" i="1"/>
  <c r="J66" i="1"/>
  <c r="J65" i="1"/>
  <c r="J64" i="1"/>
  <c r="J71" i="1"/>
  <c r="J63" i="1"/>
  <c r="J28" i="1"/>
  <c r="J34" i="1"/>
  <c r="J33" i="1"/>
  <c r="J35" i="1"/>
  <c r="J32" i="1"/>
  <c r="J31" i="1"/>
  <c r="J30" i="1"/>
  <c r="T81" i="1"/>
  <c r="S82" i="1" s="1"/>
  <c r="T63" i="1"/>
  <c r="S64" i="1" s="1"/>
  <c r="T45" i="1"/>
  <c r="S46" i="1" s="1"/>
  <c r="T27" i="1"/>
  <c r="S28" i="1" s="1"/>
  <c r="S10" i="1"/>
  <c r="T118" i="1" l="1"/>
  <c r="T119" i="1" s="1"/>
  <c r="S120" i="1" s="1"/>
  <c r="V120" i="1" s="1"/>
  <c r="U172" i="1"/>
  <c r="X171" i="1"/>
  <c r="T172" i="1"/>
  <c r="S173" i="1" s="1"/>
  <c r="V173" i="1" s="1"/>
  <c r="T100" i="1"/>
  <c r="T101" i="1" s="1"/>
  <c r="T102" i="1" s="1"/>
  <c r="T103" i="1" s="1"/>
  <c r="T154" i="1"/>
  <c r="T155" i="1" s="1"/>
  <c r="S156" i="1" s="1"/>
  <c r="V156" i="1" s="1"/>
  <c r="T136" i="1"/>
  <c r="T137" i="1" s="1"/>
  <c r="X137" i="1" s="1"/>
  <c r="F117" i="1"/>
  <c r="V82" i="1"/>
  <c r="U82" i="1"/>
  <c r="V64" i="1"/>
  <c r="U64" i="1"/>
  <c r="V46" i="1"/>
  <c r="U46" i="1"/>
  <c r="J137" i="1"/>
  <c r="J138" i="1"/>
  <c r="J139" i="1"/>
  <c r="J141" i="1"/>
  <c r="J148" i="1"/>
  <c r="J140" i="1"/>
  <c r="J142" i="1"/>
  <c r="X133" i="1"/>
  <c r="J135" i="1"/>
  <c r="F135" i="1" s="1"/>
  <c r="V28" i="1"/>
  <c r="U28" i="1"/>
  <c r="E11" i="14"/>
  <c r="J136" i="1"/>
  <c r="U10" i="1"/>
  <c r="V10" i="1"/>
  <c r="S101" i="1"/>
  <c r="F99" i="1"/>
  <c r="S155" i="1"/>
  <c r="T82" i="1"/>
  <c r="X81" i="1"/>
  <c r="F81" i="1" s="1"/>
  <c r="T64" i="1"/>
  <c r="X63" i="1"/>
  <c r="X45" i="1"/>
  <c r="T46" i="1"/>
  <c r="S47" i="1" s="1"/>
  <c r="T28" i="1"/>
  <c r="S29" i="1" s="1"/>
  <c r="X27" i="1"/>
  <c r="F27" i="1" s="1"/>
  <c r="T11" i="1"/>
  <c r="S12" i="1" s="1"/>
  <c r="S11" i="1"/>
  <c r="U156" i="1" l="1"/>
  <c r="W173" i="1"/>
  <c r="W156" i="1"/>
  <c r="T173" i="1"/>
  <c r="S174" i="1" s="1"/>
  <c r="U174" i="1" s="1"/>
  <c r="U173" i="1"/>
  <c r="X172" i="1"/>
  <c r="X155" i="1"/>
  <c r="T156" i="1"/>
  <c r="S157" i="1" s="1"/>
  <c r="U157" i="1" s="1"/>
  <c r="T120" i="1"/>
  <c r="S121" i="1" s="1"/>
  <c r="V121" i="1" s="1"/>
  <c r="U120" i="1"/>
  <c r="X118" i="1"/>
  <c r="F118" i="1" s="1"/>
  <c r="X100" i="1"/>
  <c r="F100" i="1" s="1"/>
  <c r="X154" i="1"/>
  <c r="X136" i="1"/>
  <c r="F136" i="1" s="1"/>
  <c r="X119" i="1"/>
  <c r="F119" i="1" s="1"/>
  <c r="T138" i="1"/>
  <c r="X138" i="1" s="1"/>
  <c r="F138" i="1" s="1"/>
  <c r="F137" i="1"/>
  <c r="V155" i="1"/>
  <c r="U155" i="1"/>
  <c r="W155" i="1"/>
  <c r="V101" i="1"/>
  <c r="U101" i="1"/>
  <c r="W47" i="1"/>
  <c r="V47" i="1"/>
  <c r="U47" i="1"/>
  <c r="V29" i="1"/>
  <c r="U29" i="1"/>
  <c r="W29" i="1"/>
  <c r="E11" i="15"/>
  <c r="J153" i="1"/>
  <c r="F153" i="1" s="1"/>
  <c r="J161" i="1"/>
  <c r="J159" i="1"/>
  <c r="J158" i="1"/>
  <c r="J166" i="1"/>
  <c r="J155" i="1"/>
  <c r="J156" i="1"/>
  <c r="J160" i="1"/>
  <c r="J154" i="1"/>
  <c r="J157" i="1"/>
  <c r="X151" i="1"/>
  <c r="U11" i="1"/>
  <c r="V11" i="1"/>
  <c r="U12" i="1"/>
  <c r="V12" i="1"/>
  <c r="X101" i="1"/>
  <c r="X102" i="1"/>
  <c r="F102" i="1" s="1"/>
  <c r="T174" i="1"/>
  <c r="S175" i="1" s="1"/>
  <c r="X103" i="1"/>
  <c r="F103" i="1" s="1"/>
  <c r="T104" i="1"/>
  <c r="S105" i="1" s="1"/>
  <c r="F63" i="1"/>
  <c r="T83" i="1"/>
  <c r="S84" i="1" s="1"/>
  <c r="X82" i="1"/>
  <c r="T65" i="1"/>
  <c r="S66" i="1" s="1"/>
  <c r="X64" i="1"/>
  <c r="T47" i="1"/>
  <c r="S48" i="1" s="1"/>
  <c r="X46" i="1"/>
  <c r="X28" i="1"/>
  <c r="T29" i="1"/>
  <c r="S30" i="1" s="1"/>
  <c r="T12" i="1"/>
  <c r="T157" i="1" l="1"/>
  <c r="S158" i="1" s="1"/>
  <c r="U158" i="1" s="1"/>
  <c r="X173" i="1"/>
  <c r="W174" i="1"/>
  <c r="X120" i="1"/>
  <c r="V174" i="1"/>
  <c r="T121" i="1"/>
  <c r="S122" i="1" s="1"/>
  <c r="F155" i="1"/>
  <c r="X156" i="1"/>
  <c r="F156" i="1" s="1"/>
  <c r="F154" i="1"/>
  <c r="T139" i="1"/>
  <c r="X139" i="1" s="1"/>
  <c r="F139" i="1" s="1"/>
  <c r="V157" i="1"/>
  <c r="U121" i="1"/>
  <c r="W175" i="1"/>
  <c r="V175" i="1"/>
  <c r="U175" i="1"/>
  <c r="U105" i="1"/>
  <c r="V105" i="1"/>
  <c r="W84" i="1"/>
  <c r="U84" i="1"/>
  <c r="V84" i="1"/>
  <c r="U66" i="1"/>
  <c r="W66" i="1"/>
  <c r="V66" i="1"/>
  <c r="U48" i="1"/>
  <c r="V48" i="1"/>
  <c r="V30" i="1"/>
  <c r="U30" i="1"/>
  <c r="E11" i="16"/>
  <c r="X169" i="1"/>
  <c r="J172" i="1"/>
  <c r="J173" i="1"/>
  <c r="J174" i="1"/>
  <c r="J175" i="1"/>
  <c r="J176" i="1"/>
  <c r="J177" i="1"/>
  <c r="J178" i="1"/>
  <c r="J179" i="1"/>
  <c r="J184" i="1"/>
  <c r="J171" i="1"/>
  <c r="F171" i="1" s="1"/>
  <c r="X174" i="1"/>
  <c r="T175" i="1"/>
  <c r="S176" i="1" s="1"/>
  <c r="X157" i="1"/>
  <c r="T158" i="1"/>
  <c r="S159" i="1" s="1"/>
  <c r="T105" i="1"/>
  <c r="X104" i="1"/>
  <c r="F104" i="1" s="1"/>
  <c r="X83" i="1"/>
  <c r="F83" i="1" s="1"/>
  <c r="T84" i="1"/>
  <c r="T66" i="1"/>
  <c r="X65" i="1"/>
  <c r="F65" i="1" s="1"/>
  <c r="T48" i="1"/>
  <c r="S49" i="1" s="1"/>
  <c r="X47" i="1"/>
  <c r="F47" i="1" s="1"/>
  <c r="T30" i="1"/>
  <c r="S31" i="1" s="1"/>
  <c r="X29" i="1"/>
  <c r="F29" i="1" s="1"/>
  <c r="T13" i="1"/>
  <c r="S13" i="1"/>
  <c r="V158" i="1" l="1"/>
  <c r="F173" i="1"/>
  <c r="T122" i="1"/>
  <c r="T123" i="1" s="1"/>
  <c r="X123" i="1" s="1"/>
  <c r="F123" i="1" s="1"/>
  <c r="X121" i="1"/>
  <c r="U122" i="1"/>
  <c r="V122" i="1"/>
  <c r="T140" i="1"/>
  <c r="U176" i="1"/>
  <c r="V176" i="1"/>
  <c r="V159" i="1"/>
  <c r="U159" i="1"/>
  <c r="F174" i="1"/>
  <c r="U49" i="1"/>
  <c r="V49" i="1"/>
  <c r="W49" i="1"/>
  <c r="V31" i="1"/>
  <c r="U31" i="1"/>
  <c r="V13" i="1"/>
  <c r="U13" i="1"/>
  <c r="X175" i="1"/>
  <c r="F175" i="1" s="1"/>
  <c r="T176" i="1"/>
  <c r="S177" i="1" s="1"/>
  <c r="T159" i="1"/>
  <c r="S160" i="1" s="1"/>
  <c r="X158" i="1"/>
  <c r="X105" i="1"/>
  <c r="T106" i="1"/>
  <c r="X84" i="1"/>
  <c r="F84" i="1" s="1"/>
  <c r="T85" i="1"/>
  <c r="S86" i="1" s="1"/>
  <c r="X66" i="1"/>
  <c r="F66" i="1" s="1"/>
  <c r="T67" i="1"/>
  <c r="S68" i="1" s="1"/>
  <c r="X48" i="1"/>
  <c r="T49" i="1"/>
  <c r="S50" i="1" s="1"/>
  <c r="X30" i="1"/>
  <c r="T31" i="1"/>
  <c r="S32" i="1" s="1"/>
  <c r="T14" i="1"/>
  <c r="S14" i="1"/>
  <c r="T124" i="1" l="1"/>
  <c r="X122" i="1"/>
  <c r="T141" i="1"/>
  <c r="X140" i="1"/>
  <c r="F140" i="1" s="1"/>
  <c r="W177" i="1"/>
  <c r="V177" i="1"/>
  <c r="U177" i="1"/>
  <c r="W160" i="1"/>
  <c r="U160" i="1"/>
  <c r="V160" i="1"/>
  <c r="V86" i="1"/>
  <c r="U86" i="1"/>
  <c r="V68" i="1"/>
  <c r="U68" i="1"/>
  <c r="U50" i="1"/>
  <c r="V50" i="1"/>
  <c r="V32" i="1"/>
  <c r="U32" i="1"/>
  <c r="B7" i="5"/>
  <c r="B8" i="5"/>
  <c r="C8" i="5"/>
  <c r="B6" i="5"/>
  <c r="V14" i="1"/>
  <c r="U14" i="1"/>
  <c r="X176" i="1"/>
  <c r="T177" i="1"/>
  <c r="S178" i="1" s="1"/>
  <c r="X159" i="1"/>
  <c r="T160" i="1"/>
  <c r="S161" i="1" s="1"/>
  <c r="T125" i="1"/>
  <c r="T126" i="1" s="1"/>
  <c r="X124" i="1"/>
  <c r="F124" i="1" s="1"/>
  <c r="X106" i="1"/>
  <c r="F106" i="1" s="1"/>
  <c r="T107" i="1"/>
  <c r="X85" i="1"/>
  <c r="F85" i="1" s="1"/>
  <c r="T86" i="1"/>
  <c r="S87" i="1" s="1"/>
  <c r="T68" i="1"/>
  <c r="X67" i="1"/>
  <c r="F67" i="1" s="1"/>
  <c r="X49" i="1"/>
  <c r="F49" i="1" s="1"/>
  <c r="T50" i="1"/>
  <c r="S51" i="1" s="1"/>
  <c r="X31" i="1"/>
  <c r="T32" i="1"/>
  <c r="S15" i="1"/>
  <c r="T15" i="1"/>
  <c r="S16" i="1" s="1"/>
  <c r="X14" i="1"/>
  <c r="X12" i="1"/>
  <c r="X11" i="1"/>
  <c r="X10" i="1"/>
  <c r="X9" i="1"/>
  <c r="J10" i="1"/>
  <c r="J11" i="1"/>
  <c r="J12" i="1"/>
  <c r="J13" i="1"/>
  <c r="J22" i="1"/>
  <c r="J9" i="1"/>
  <c r="C95" i="1"/>
  <c r="D9" i="1"/>
  <c r="I1" i="11"/>
  <c r="I1" i="10"/>
  <c r="I1" i="9"/>
  <c r="I1" i="5"/>
  <c r="I1" i="3"/>
  <c r="C23" i="1"/>
  <c r="C41" i="1"/>
  <c r="C59" i="1"/>
  <c r="C77" i="1"/>
  <c r="X7" i="1"/>
  <c r="T127" i="1" l="1"/>
  <c r="S128" i="1" s="1"/>
  <c r="X126" i="1"/>
  <c r="F126" i="1" s="1"/>
  <c r="S112" i="1"/>
  <c r="B6" i="12" s="1"/>
  <c r="G6" i="12" s="1"/>
  <c r="T108" i="1"/>
  <c r="S142" i="1"/>
  <c r="X141" i="1"/>
  <c r="F141" i="1" s="1"/>
  <c r="T142" i="1"/>
  <c r="U178" i="1"/>
  <c r="V178" i="1"/>
  <c r="W178" i="1"/>
  <c r="W161" i="1"/>
  <c r="V161" i="1"/>
  <c r="U161" i="1"/>
  <c r="U112" i="1"/>
  <c r="V112" i="1"/>
  <c r="C6" i="12"/>
  <c r="H6" i="12" s="1"/>
  <c r="C7" i="12"/>
  <c r="H7" i="12" s="1"/>
  <c r="B7" i="12"/>
  <c r="G7" i="12" s="1"/>
  <c r="C8" i="12"/>
  <c r="H8" i="12" s="1"/>
  <c r="B8" i="12"/>
  <c r="G8" i="12" s="1"/>
  <c r="V87" i="1"/>
  <c r="U87" i="1"/>
  <c r="V51" i="1"/>
  <c r="U51" i="1"/>
  <c r="V16" i="1"/>
  <c r="U16" i="1"/>
  <c r="V15" i="1"/>
  <c r="U15" i="1"/>
  <c r="X177" i="1"/>
  <c r="F177" i="1" s="1"/>
  <c r="T178" i="1"/>
  <c r="S179" i="1" s="1"/>
  <c r="X160" i="1"/>
  <c r="F160" i="1" s="1"/>
  <c r="T161" i="1"/>
  <c r="T130" i="1"/>
  <c r="X130" i="1" s="1"/>
  <c r="F130" i="1" s="1"/>
  <c r="X125" i="1"/>
  <c r="F125" i="1" s="1"/>
  <c r="T112" i="1"/>
  <c r="X112" i="1" s="1"/>
  <c r="X107" i="1"/>
  <c r="F107" i="1" s="1"/>
  <c r="X86" i="1"/>
  <c r="T87" i="1"/>
  <c r="X68" i="1"/>
  <c r="T69" i="1"/>
  <c r="X50" i="1"/>
  <c r="T51" i="1"/>
  <c r="X32" i="1"/>
  <c r="T33" i="1"/>
  <c r="T16" i="1"/>
  <c r="S17" i="1" s="1"/>
  <c r="X15" i="1"/>
  <c r="X25" i="1"/>
  <c r="U128" i="1" l="1"/>
  <c r="V128" i="1"/>
  <c r="S166" i="1"/>
  <c r="B6" i="15" s="1"/>
  <c r="G6" i="15" s="1"/>
  <c r="T162" i="1"/>
  <c r="T128" i="1"/>
  <c r="S129" i="1" s="1"/>
  <c r="B6" i="13" s="1"/>
  <c r="G6" i="13" s="1"/>
  <c r="X127" i="1"/>
  <c r="F127" i="1" s="1"/>
  <c r="W127" i="1" s="1"/>
  <c r="T109" i="1"/>
  <c r="X108" i="1"/>
  <c r="F108" i="1" s="1"/>
  <c r="S143" i="1"/>
  <c r="X142" i="1"/>
  <c r="T143" i="1"/>
  <c r="T144" i="1" s="1"/>
  <c r="V142" i="1"/>
  <c r="U142" i="1"/>
  <c r="W179" i="1"/>
  <c r="V179" i="1"/>
  <c r="U179" i="1"/>
  <c r="V166" i="1"/>
  <c r="U166" i="1"/>
  <c r="W166" i="1"/>
  <c r="C6" i="15"/>
  <c r="H6" i="15" s="1"/>
  <c r="C8" i="15"/>
  <c r="V17" i="1"/>
  <c r="U17" i="1"/>
  <c r="W17" i="1"/>
  <c r="T179" i="1"/>
  <c r="X178" i="1"/>
  <c r="F178" i="1" s="1"/>
  <c r="T166" i="1"/>
  <c r="X161" i="1"/>
  <c r="F161" i="1" s="1"/>
  <c r="X87" i="1"/>
  <c r="T88" i="1"/>
  <c r="T70" i="1"/>
  <c r="X69" i="1"/>
  <c r="F69" i="1" s="1"/>
  <c r="X51" i="1"/>
  <c r="T52" i="1"/>
  <c r="X33" i="1"/>
  <c r="F33" i="1" s="1"/>
  <c r="T34" i="1"/>
  <c r="T17" i="1"/>
  <c r="X16" i="1"/>
  <c r="F16" i="1" s="1"/>
  <c r="W16" i="1" s="1"/>
  <c r="X43" i="1"/>
  <c r="E9" i="1"/>
  <c r="C7" i="13" l="1"/>
  <c r="H7" i="13" s="1"/>
  <c r="B7" i="13"/>
  <c r="G7" i="13" s="1"/>
  <c r="C6" i="13"/>
  <c r="H6" i="13" s="1"/>
  <c r="U129" i="1"/>
  <c r="B8" i="13" s="1"/>
  <c r="G8" i="13" s="1"/>
  <c r="V129" i="1"/>
  <c r="C8" i="13" s="1"/>
  <c r="H8" i="13" s="1"/>
  <c r="S184" i="1"/>
  <c r="T180" i="1"/>
  <c r="X162" i="1"/>
  <c r="F162" i="1" s="1"/>
  <c r="T163" i="1"/>
  <c r="X144" i="1"/>
  <c r="F144" i="1" s="1"/>
  <c r="T145" i="1"/>
  <c r="T129" i="1"/>
  <c r="X129" i="1" s="1"/>
  <c r="F129" i="1" s="1"/>
  <c r="W129" i="1" s="1"/>
  <c r="X128" i="1"/>
  <c r="F128" i="1" s="1"/>
  <c r="W128" i="1" s="1"/>
  <c r="X109" i="1"/>
  <c r="F109" i="1" s="1"/>
  <c r="T110" i="1"/>
  <c r="S22" i="1"/>
  <c r="V22" i="1" s="1"/>
  <c r="T18" i="1"/>
  <c r="S19" i="1" s="1"/>
  <c r="S148" i="1"/>
  <c r="B8" i="14" s="1"/>
  <c r="G8" i="14" s="1"/>
  <c r="T148" i="1"/>
  <c r="X148" i="1" s="1"/>
  <c r="X143" i="1"/>
  <c r="V143" i="1"/>
  <c r="U143" i="1"/>
  <c r="B6" i="14"/>
  <c r="G6" i="14" s="1"/>
  <c r="B7" i="14"/>
  <c r="G7" i="14" s="1"/>
  <c r="C8" i="14"/>
  <c r="H8" i="14" s="1"/>
  <c r="V184" i="1"/>
  <c r="U184" i="1"/>
  <c r="B8" i="15"/>
  <c r="G8" i="15" s="1"/>
  <c r="C7" i="15"/>
  <c r="H7" i="15" s="1"/>
  <c r="B7" i="15"/>
  <c r="G7" i="15" s="1"/>
  <c r="X166" i="1"/>
  <c r="F166" i="1" s="1"/>
  <c r="H8" i="15"/>
  <c r="T184" i="1"/>
  <c r="X179" i="1"/>
  <c r="F179" i="1" s="1"/>
  <c r="X88" i="1"/>
  <c r="F88" i="1" s="1"/>
  <c r="T89" i="1"/>
  <c r="X70" i="1"/>
  <c r="F70" i="1" s="1"/>
  <c r="T71" i="1"/>
  <c r="X52" i="1"/>
  <c r="F52" i="1" s="1"/>
  <c r="T53" i="1"/>
  <c r="X34" i="1"/>
  <c r="F34" i="1" s="1"/>
  <c r="T35" i="1"/>
  <c r="T36" i="1" s="1"/>
  <c r="X17" i="1"/>
  <c r="F17" i="1" s="1"/>
  <c r="T22" i="1"/>
  <c r="X61" i="1"/>
  <c r="F11" i="11"/>
  <c r="F11" i="10"/>
  <c r="F11" i="9"/>
  <c r="F11" i="5"/>
  <c r="U19" i="1" l="1"/>
  <c r="V19" i="1"/>
  <c r="T181" i="1"/>
  <c r="X180" i="1"/>
  <c r="F180" i="1" s="1"/>
  <c r="X163" i="1"/>
  <c r="F163" i="1" s="1"/>
  <c r="T164" i="1"/>
  <c r="T146" i="1"/>
  <c r="X145" i="1"/>
  <c r="F145" i="1" s="1"/>
  <c r="X110" i="1"/>
  <c r="F110" i="1" s="1"/>
  <c r="T111" i="1"/>
  <c r="X111" i="1" s="1"/>
  <c r="F111" i="1" s="1"/>
  <c r="S94" i="1"/>
  <c r="U94" i="1" s="1"/>
  <c r="T90" i="1"/>
  <c r="S76" i="1"/>
  <c r="U76" i="1" s="1"/>
  <c r="T72" i="1"/>
  <c r="S58" i="1"/>
  <c r="W58" i="1" s="1"/>
  <c r="T54" i="1"/>
  <c r="U22" i="1"/>
  <c r="X36" i="1"/>
  <c r="F36" i="1" s="1"/>
  <c r="T37" i="1"/>
  <c r="T19" i="1"/>
  <c r="S20" i="1" s="1"/>
  <c r="X18" i="1"/>
  <c r="F18" i="1" s="1"/>
  <c r="C7" i="14"/>
  <c r="H7" i="14" s="1"/>
  <c r="C6" i="14"/>
  <c r="H6" i="14" s="1"/>
  <c r="V148" i="1"/>
  <c r="U148" i="1"/>
  <c r="B8" i="11"/>
  <c r="C7" i="10"/>
  <c r="B6" i="10"/>
  <c r="B7" i="10"/>
  <c r="C6" i="10"/>
  <c r="C8" i="10"/>
  <c r="B8" i="10"/>
  <c r="X184" i="1"/>
  <c r="T94" i="1"/>
  <c r="X94" i="1" s="1"/>
  <c r="F94" i="1" s="1"/>
  <c r="X89" i="1"/>
  <c r="F89" i="1" s="1"/>
  <c r="X71" i="1"/>
  <c r="F71" i="1" s="1"/>
  <c r="T76" i="1"/>
  <c r="X76" i="1" s="1"/>
  <c r="X53" i="1"/>
  <c r="F53" i="1" s="1"/>
  <c r="T58" i="1"/>
  <c r="X58" i="1" s="1"/>
  <c r="F58" i="1" s="1"/>
  <c r="X35" i="1"/>
  <c r="T40" i="1"/>
  <c r="X79" i="1"/>
  <c r="V20" i="1" l="1"/>
  <c r="U20" i="1"/>
  <c r="C7" i="11"/>
  <c r="C6" i="11"/>
  <c r="C8" i="11"/>
  <c r="T182" i="1"/>
  <c r="X181" i="1"/>
  <c r="B7" i="11"/>
  <c r="B6" i="11"/>
  <c r="V94" i="1"/>
  <c r="T165" i="1"/>
  <c r="X165" i="1" s="1"/>
  <c r="F165" i="1" s="1"/>
  <c r="X164" i="1"/>
  <c r="F164" i="1" s="1"/>
  <c r="W164" i="1" s="1"/>
  <c r="U58" i="1"/>
  <c r="V58" i="1"/>
  <c r="W94" i="1"/>
  <c r="T147" i="1"/>
  <c r="X147" i="1" s="1"/>
  <c r="F147" i="1" s="1"/>
  <c r="X146" i="1"/>
  <c r="F146" i="1" s="1"/>
  <c r="V76" i="1"/>
  <c r="X90" i="1"/>
  <c r="F90" i="1" s="1"/>
  <c r="T91" i="1"/>
  <c r="X72" i="1"/>
  <c r="F72" i="1" s="1"/>
  <c r="T73" i="1"/>
  <c r="T55" i="1"/>
  <c r="X54" i="1"/>
  <c r="F54" i="1" s="1"/>
  <c r="X37" i="1"/>
  <c r="F37" i="1" s="1"/>
  <c r="T38" i="1"/>
  <c r="X19" i="1"/>
  <c r="T20" i="1"/>
  <c r="S21" i="1" s="1"/>
  <c r="B7" i="9"/>
  <c r="C7" i="9"/>
  <c r="B6" i="9"/>
  <c r="B8" i="9"/>
  <c r="C6" i="9"/>
  <c r="C8" i="9"/>
  <c r="X40" i="1"/>
  <c r="F40" i="1" s="1"/>
  <c r="C7" i="5"/>
  <c r="C6" i="5"/>
  <c r="F11" i="3"/>
  <c r="E11" i="5"/>
  <c r="E11" i="3"/>
  <c r="C6" i="3" l="1"/>
  <c r="B6" i="3"/>
  <c r="B7" i="3"/>
  <c r="C7" i="3"/>
  <c r="U21" i="1"/>
  <c r="V21" i="1"/>
  <c r="B8" i="3"/>
  <c r="C8" i="3"/>
  <c r="T183" i="1"/>
  <c r="X183" i="1" s="1"/>
  <c r="X182" i="1"/>
  <c r="T92" i="1"/>
  <c r="X91" i="1"/>
  <c r="F91" i="1" s="1"/>
  <c r="X73" i="1"/>
  <c r="F73" i="1" s="1"/>
  <c r="T74" i="1"/>
  <c r="X55" i="1"/>
  <c r="F55" i="1" s="1"/>
  <c r="T56" i="1"/>
  <c r="T39" i="1"/>
  <c r="X39" i="1" s="1"/>
  <c r="X38" i="1"/>
  <c r="F38" i="1" s="1"/>
  <c r="X20" i="1"/>
  <c r="T21" i="1"/>
  <c r="X21" i="1" s="1"/>
  <c r="E11" i="11"/>
  <c r="E11" i="9"/>
  <c r="T93" i="1" l="1"/>
  <c r="X93" i="1" s="1"/>
  <c r="F93" i="1" s="1"/>
  <c r="X92" i="1"/>
  <c r="F92" i="1" s="1"/>
  <c r="T75" i="1"/>
  <c r="X75" i="1" s="1"/>
  <c r="F75" i="1" s="1"/>
  <c r="X74" i="1"/>
  <c r="F74" i="1" s="1"/>
  <c r="X56" i="1"/>
  <c r="F56" i="1" s="1"/>
  <c r="T57" i="1"/>
  <c r="X57" i="1" s="1"/>
  <c r="F57" i="1" s="1"/>
  <c r="E11" i="10"/>
  <c r="E10" i="1" l="1"/>
  <c r="E11" i="1" s="1"/>
  <c r="E12" i="1" s="1"/>
  <c r="E13" i="1" s="1"/>
  <c r="E14" i="1" s="1"/>
  <c r="E15" i="1" s="1"/>
  <c r="E16" i="1" s="1"/>
  <c r="E17" i="1" s="1"/>
  <c r="E18" i="1" s="1"/>
  <c r="E19" i="1" s="1"/>
  <c r="E20" i="1" s="1"/>
  <c r="E21" i="1" s="1"/>
  <c r="E22" i="1" s="1"/>
  <c r="G9" i="1"/>
  <c r="N9" i="1" s="1"/>
  <c r="H9" i="1"/>
  <c r="O9" i="1" s="1"/>
  <c r="I9" i="1"/>
  <c r="P9" i="1" s="1"/>
  <c r="I14" i="1" l="1"/>
  <c r="P14" i="1" s="1"/>
  <c r="G14" i="1"/>
  <c r="N14" i="1" s="1"/>
  <c r="H14" i="1"/>
  <c r="O14" i="1" s="1"/>
  <c r="X13" i="1"/>
  <c r="G10" i="1"/>
  <c r="N10" i="1" s="1"/>
  <c r="H10" i="1"/>
  <c r="O10" i="1" s="1"/>
  <c r="I10" i="1"/>
  <c r="P10" i="1" s="1"/>
  <c r="F9" i="1"/>
  <c r="W9" i="1" s="1"/>
  <c r="F14" i="1" l="1"/>
  <c r="W14" i="1" s="1"/>
  <c r="E27" i="1"/>
  <c r="H27" i="1" s="1"/>
  <c r="O27" i="1" s="1"/>
  <c r="G15" i="1"/>
  <c r="N15" i="1" s="1"/>
  <c r="F15" i="1" s="1"/>
  <c r="W15" i="1" s="1"/>
  <c r="I15" i="1"/>
  <c r="P15" i="1" s="1"/>
  <c r="H15" i="1"/>
  <c r="O15" i="1" s="1"/>
  <c r="I27" i="1"/>
  <c r="P27" i="1" s="1"/>
  <c r="E28" i="1"/>
  <c r="E29" i="1" s="1"/>
  <c r="E30" i="1" s="1"/>
  <c r="E31" i="1" s="1"/>
  <c r="E32" i="1" s="1"/>
  <c r="E33" i="1" s="1"/>
  <c r="E34" i="1" s="1"/>
  <c r="E35" i="1" s="1"/>
  <c r="E36" i="1" s="1"/>
  <c r="E37" i="1" s="1"/>
  <c r="E38" i="1" s="1"/>
  <c r="E39" i="1" s="1"/>
  <c r="E40" i="1" s="1"/>
  <c r="G27" i="1"/>
  <c r="N27" i="1" s="1"/>
  <c r="G16" i="1"/>
  <c r="N16" i="1" s="1"/>
  <c r="H16" i="1"/>
  <c r="O16" i="1" s="1"/>
  <c r="I16" i="1"/>
  <c r="P16" i="1" s="1"/>
  <c r="X22" i="1"/>
  <c r="G11" i="1"/>
  <c r="N11" i="1" s="1"/>
  <c r="H11" i="1"/>
  <c r="O11" i="1" s="1"/>
  <c r="I11" i="1"/>
  <c r="P11" i="1" s="1"/>
  <c r="I18" i="1" l="1"/>
  <c r="P18" i="1" s="1"/>
  <c r="H18" i="1"/>
  <c r="O18" i="1" s="1"/>
  <c r="G18" i="1"/>
  <c r="N18" i="1" s="1"/>
  <c r="I28" i="1"/>
  <c r="P28" i="1" s="1"/>
  <c r="G28" i="1"/>
  <c r="N28" i="1" s="1"/>
  <c r="H28" i="1"/>
  <c r="O28" i="1" s="1"/>
  <c r="G17" i="1"/>
  <c r="N17" i="1" s="1"/>
  <c r="H17" i="1"/>
  <c r="O17" i="1" s="1"/>
  <c r="I17" i="1"/>
  <c r="P17" i="1" s="1"/>
  <c r="G13" i="1"/>
  <c r="N13" i="1" s="1"/>
  <c r="H13" i="1"/>
  <c r="O13" i="1" s="1"/>
  <c r="I13" i="1"/>
  <c r="P13" i="1" s="1"/>
  <c r="H12" i="1"/>
  <c r="O12" i="1" s="1"/>
  <c r="I12" i="1"/>
  <c r="P12" i="1" s="1"/>
  <c r="G12" i="1"/>
  <c r="N12" i="1" s="1"/>
  <c r="F12" i="1" s="1"/>
  <c r="W12" i="1" s="1"/>
  <c r="F10" i="1"/>
  <c r="W10" i="1" s="1"/>
  <c r="F11" i="1"/>
  <c r="W11" i="1" s="1"/>
  <c r="G6" i="11"/>
  <c r="H7" i="11"/>
  <c r="G7" i="10"/>
  <c r="G6" i="10"/>
  <c r="H6" i="10"/>
  <c r="H8" i="10"/>
  <c r="H8" i="11"/>
  <c r="G8" i="11"/>
  <c r="G8" i="10"/>
  <c r="H8" i="9"/>
  <c r="G7" i="11"/>
  <c r="G7" i="5"/>
  <c r="I19" i="1" l="1"/>
  <c r="P19" i="1" s="1"/>
  <c r="H19" i="1"/>
  <c r="O19" i="1" s="1"/>
  <c r="G19" i="1"/>
  <c r="N19" i="1" s="1"/>
  <c r="F19" i="1" s="1"/>
  <c r="W19" i="1" s="1"/>
  <c r="D6" i="3" s="1"/>
  <c r="F28" i="1"/>
  <c r="W28" i="1" s="1"/>
  <c r="G29" i="1"/>
  <c r="N29" i="1" s="1"/>
  <c r="I29" i="1"/>
  <c r="P29" i="1" s="1"/>
  <c r="H29" i="1"/>
  <c r="O29" i="1" s="1"/>
  <c r="F13" i="1"/>
  <c r="W13" i="1" s="1"/>
  <c r="I22" i="1"/>
  <c r="P22" i="1" s="1"/>
  <c r="G22" i="1"/>
  <c r="N22" i="1" s="1"/>
  <c r="H22" i="1"/>
  <c r="O22" i="1" s="1"/>
  <c r="H7" i="10"/>
  <c r="G7" i="9"/>
  <c r="H7" i="9"/>
  <c r="H6" i="11"/>
  <c r="G6" i="5"/>
  <c r="H6" i="5"/>
  <c r="H7" i="5"/>
  <c r="H8" i="5"/>
  <c r="G8" i="5"/>
  <c r="G6" i="9"/>
  <c r="H6" i="9"/>
  <c r="G8" i="9"/>
  <c r="G6" i="3"/>
  <c r="F22" i="1" l="1"/>
  <c r="W22" i="1" s="1"/>
  <c r="H20" i="1"/>
  <c r="O20" i="1" s="1"/>
  <c r="G20" i="1"/>
  <c r="N20" i="1" s="1"/>
  <c r="I20" i="1"/>
  <c r="P20" i="1" s="1"/>
  <c r="H30" i="1"/>
  <c r="O30" i="1" s="1"/>
  <c r="G30" i="1"/>
  <c r="N30" i="1" s="1"/>
  <c r="I30" i="1"/>
  <c r="P30" i="1" s="1"/>
  <c r="I6" i="3"/>
  <c r="H6" i="3"/>
  <c r="G7" i="3"/>
  <c r="H7" i="3"/>
  <c r="H8" i="3"/>
  <c r="G8" i="3"/>
  <c r="F20" i="1" l="1"/>
  <c r="H21" i="1"/>
  <c r="O21" i="1" s="1"/>
  <c r="G21" i="1"/>
  <c r="N21" i="1" s="1"/>
  <c r="I21" i="1"/>
  <c r="P21" i="1" s="1"/>
  <c r="F30" i="1"/>
  <c r="W30" i="1" s="1"/>
  <c r="I31" i="1"/>
  <c r="P31" i="1" s="1"/>
  <c r="H31" i="1"/>
  <c r="O31" i="1" s="1"/>
  <c r="G31" i="1"/>
  <c r="N31" i="1" s="1"/>
  <c r="F31" i="1" l="1"/>
  <c r="W31" i="1" s="1"/>
  <c r="D6" i="5" s="1"/>
  <c r="F21" i="1"/>
  <c r="W21" i="1" s="1"/>
  <c r="W20" i="1"/>
  <c r="H32" i="1"/>
  <c r="O32" i="1" s="1"/>
  <c r="I32" i="1"/>
  <c r="P32" i="1" s="1"/>
  <c r="G32" i="1"/>
  <c r="N32" i="1" s="1"/>
  <c r="F32" i="1" s="1"/>
  <c r="W32" i="1" s="1"/>
  <c r="F23" i="1" l="1"/>
  <c r="D8" i="3"/>
  <c r="I8" i="3" s="1"/>
  <c r="D7" i="3"/>
  <c r="I7" i="3" s="1"/>
  <c r="G33" i="1"/>
  <c r="N33" i="1" s="1"/>
  <c r="I33" i="1"/>
  <c r="P33" i="1" s="1"/>
  <c r="H33" i="1"/>
  <c r="O33" i="1" s="1"/>
  <c r="H3" i="3" l="1"/>
  <c r="I34" i="1"/>
  <c r="P34" i="1" s="1"/>
  <c r="H34" i="1"/>
  <c r="O34" i="1" s="1"/>
  <c r="G34" i="1"/>
  <c r="N34" i="1" s="1"/>
  <c r="I6" i="5"/>
  <c r="G36" i="1" l="1"/>
  <c r="N36" i="1" s="1"/>
  <c r="I36" i="1"/>
  <c r="P36" i="1" s="1"/>
  <c r="H36" i="1"/>
  <c r="O36" i="1" s="1"/>
  <c r="H35" i="1"/>
  <c r="O35" i="1" s="1"/>
  <c r="I35" i="1"/>
  <c r="P35" i="1" s="1"/>
  <c r="G35" i="1"/>
  <c r="N35" i="1" s="1"/>
  <c r="F35" i="1" s="1"/>
  <c r="W35" i="1" l="1"/>
  <c r="D7" i="5" s="1"/>
  <c r="I7" i="5" s="1"/>
  <c r="H37" i="1"/>
  <c r="O37" i="1" s="1"/>
  <c r="G37" i="1"/>
  <c r="N37" i="1" s="1"/>
  <c r="I37" i="1"/>
  <c r="P37" i="1" s="1"/>
  <c r="E45" i="1"/>
  <c r="G40" i="1"/>
  <c r="N40" i="1" s="1"/>
  <c r="I40" i="1"/>
  <c r="P40" i="1" s="1"/>
  <c r="H40" i="1"/>
  <c r="O40" i="1" s="1"/>
  <c r="H38" i="1" l="1"/>
  <c r="O38" i="1" s="1"/>
  <c r="G38" i="1"/>
  <c r="N38" i="1" s="1"/>
  <c r="I38" i="1"/>
  <c r="P38" i="1" s="1"/>
  <c r="I45" i="1"/>
  <c r="P45" i="1" s="1"/>
  <c r="H45" i="1"/>
  <c r="O45" i="1" s="1"/>
  <c r="E46" i="1"/>
  <c r="E47" i="1" s="1"/>
  <c r="E48" i="1" s="1"/>
  <c r="E49" i="1" s="1"/>
  <c r="E50" i="1" s="1"/>
  <c r="E51" i="1" s="1"/>
  <c r="E52" i="1" s="1"/>
  <c r="E53" i="1" s="1"/>
  <c r="E54" i="1" s="1"/>
  <c r="E55" i="1" s="1"/>
  <c r="E56" i="1" s="1"/>
  <c r="E57" i="1" s="1"/>
  <c r="E58" i="1" s="1"/>
  <c r="G45" i="1"/>
  <c r="N45" i="1" s="1"/>
  <c r="I39" i="1" l="1"/>
  <c r="P39" i="1" s="1"/>
  <c r="G39" i="1"/>
  <c r="N39" i="1" s="1"/>
  <c r="H39" i="1"/>
  <c r="O39" i="1" s="1"/>
  <c r="F45" i="1"/>
  <c r="W45" i="1" s="1"/>
  <c r="I46" i="1"/>
  <c r="P46" i="1" s="1"/>
  <c r="G46" i="1"/>
  <c r="N46" i="1" s="1"/>
  <c r="H46" i="1"/>
  <c r="O46" i="1" s="1"/>
  <c r="F46" i="1" l="1"/>
  <c r="W46" i="1" s="1"/>
  <c r="D6" i="9" s="1"/>
  <c r="I6" i="9" s="1"/>
  <c r="F39" i="1"/>
  <c r="H47" i="1"/>
  <c r="O47" i="1" s="1"/>
  <c r="G47" i="1"/>
  <c r="N47" i="1" s="1"/>
  <c r="I47" i="1"/>
  <c r="P47" i="1" s="1"/>
  <c r="W39" i="1" l="1"/>
  <c r="D8" i="5" s="1"/>
  <c r="I8" i="5" s="1"/>
  <c r="H3" i="5" s="1"/>
  <c r="F41" i="1"/>
  <c r="I48" i="1"/>
  <c r="P48" i="1" s="1"/>
  <c r="H48" i="1"/>
  <c r="O48" i="1" s="1"/>
  <c r="G48" i="1"/>
  <c r="N48" i="1" s="1"/>
  <c r="F48" i="1" l="1"/>
  <c r="W48" i="1" s="1"/>
  <c r="D7" i="9" s="1"/>
  <c r="I7" i="9" s="1"/>
  <c r="I49" i="1"/>
  <c r="P49" i="1" s="1"/>
  <c r="G49" i="1"/>
  <c r="N49" i="1" s="1"/>
  <c r="H49" i="1"/>
  <c r="O49" i="1" s="1"/>
  <c r="G50" i="1" l="1"/>
  <c r="N50" i="1" s="1"/>
  <c r="I50" i="1"/>
  <c r="P50" i="1" s="1"/>
  <c r="H50" i="1"/>
  <c r="O50" i="1" s="1"/>
  <c r="F50" i="1" l="1"/>
  <c r="W50" i="1" s="1"/>
  <c r="H51" i="1"/>
  <c r="O51" i="1" s="1"/>
  <c r="G51" i="1"/>
  <c r="N51" i="1" s="1"/>
  <c r="I51" i="1"/>
  <c r="P51" i="1" s="1"/>
  <c r="F51" i="1" l="1"/>
  <c r="G52" i="1"/>
  <c r="N52" i="1" s="1"/>
  <c r="H52" i="1"/>
  <c r="O52" i="1" s="1"/>
  <c r="I52" i="1"/>
  <c r="P52" i="1" s="1"/>
  <c r="I54" i="1" l="1"/>
  <c r="P54" i="1" s="1"/>
  <c r="H54" i="1"/>
  <c r="O54" i="1" s="1"/>
  <c r="G54" i="1"/>
  <c r="N54" i="1" s="1"/>
  <c r="F59" i="1"/>
  <c r="W51" i="1"/>
  <c r="D8" i="9" s="1"/>
  <c r="I8" i="9" s="1"/>
  <c r="H3" i="9" s="1"/>
  <c r="G53" i="1"/>
  <c r="N53" i="1" s="1"/>
  <c r="H53" i="1"/>
  <c r="O53" i="1" s="1"/>
  <c r="I53" i="1"/>
  <c r="P53" i="1" s="1"/>
  <c r="I55" i="1" l="1"/>
  <c r="P55" i="1" s="1"/>
  <c r="H55" i="1"/>
  <c r="O55" i="1" s="1"/>
  <c r="G55" i="1"/>
  <c r="N55" i="1" s="1"/>
  <c r="E63" i="1"/>
  <c r="I58" i="1"/>
  <c r="P58" i="1" s="1"/>
  <c r="G58" i="1"/>
  <c r="N58" i="1" s="1"/>
  <c r="H58" i="1"/>
  <c r="O58" i="1" s="1"/>
  <c r="G56" i="1" l="1"/>
  <c r="N56" i="1" s="1"/>
  <c r="I56" i="1"/>
  <c r="P56" i="1" s="1"/>
  <c r="H56" i="1"/>
  <c r="O56" i="1" s="1"/>
  <c r="H63" i="1"/>
  <c r="O63" i="1" s="1"/>
  <c r="E64" i="1"/>
  <c r="E65" i="1" s="1"/>
  <c r="E66" i="1" s="1"/>
  <c r="E67" i="1" s="1"/>
  <c r="E68" i="1" s="1"/>
  <c r="E69" i="1" s="1"/>
  <c r="E70" i="1" s="1"/>
  <c r="E71" i="1" s="1"/>
  <c r="E72" i="1" s="1"/>
  <c r="E73" i="1" s="1"/>
  <c r="E74" i="1" s="1"/>
  <c r="E75" i="1" s="1"/>
  <c r="E76" i="1" s="1"/>
  <c r="G63" i="1"/>
  <c r="N63" i="1" s="1"/>
  <c r="I63" i="1"/>
  <c r="P63" i="1" s="1"/>
  <c r="H57" i="1" l="1"/>
  <c r="O57" i="1" s="1"/>
  <c r="G57" i="1"/>
  <c r="N57" i="1" s="1"/>
  <c r="I57" i="1"/>
  <c r="P57" i="1" s="1"/>
  <c r="G64" i="1"/>
  <c r="N64" i="1" s="1"/>
  <c r="I64" i="1"/>
  <c r="P64" i="1" s="1"/>
  <c r="H64" i="1"/>
  <c r="O64" i="1" s="1"/>
  <c r="F64" i="1" l="1"/>
  <c r="W64" i="1" s="1"/>
  <c r="D6" i="10" s="1"/>
  <c r="I6" i="10" s="1"/>
  <c r="G65" i="1"/>
  <c r="N65" i="1" s="1"/>
  <c r="I65" i="1"/>
  <c r="P65" i="1" s="1"/>
  <c r="H65" i="1"/>
  <c r="O65" i="1" s="1"/>
  <c r="H66" i="1" l="1"/>
  <c r="O66" i="1" s="1"/>
  <c r="G66" i="1"/>
  <c r="N66" i="1" s="1"/>
  <c r="I66" i="1"/>
  <c r="P66" i="1" s="1"/>
  <c r="I67" i="1" l="1"/>
  <c r="P67" i="1" s="1"/>
  <c r="G67" i="1"/>
  <c r="N67" i="1" s="1"/>
  <c r="H67" i="1"/>
  <c r="O67" i="1" s="1"/>
  <c r="I68" i="1" l="1"/>
  <c r="P68" i="1" s="1"/>
  <c r="H68" i="1"/>
  <c r="O68" i="1" s="1"/>
  <c r="G68" i="1"/>
  <c r="N68" i="1" s="1"/>
  <c r="F68" i="1" l="1"/>
  <c r="W68" i="1" s="1"/>
  <c r="D7" i="10" s="1"/>
  <c r="I7" i="10" s="1"/>
  <c r="I69" i="1"/>
  <c r="P69" i="1" s="1"/>
  <c r="H69" i="1"/>
  <c r="O69" i="1" s="1"/>
  <c r="G69" i="1"/>
  <c r="N69" i="1" s="1"/>
  <c r="G70" i="1" l="1"/>
  <c r="N70" i="1" s="1"/>
  <c r="I70" i="1"/>
  <c r="P70" i="1" s="1"/>
  <c r="H70" i="1"/>
  <c r="O70" i="1" s="1"/>
  <c r="G72" i="1" l="1"/>
  <c r="I72" i="1"/>
  <c r="H72" i="1"/>
  <c r="I71" i="1"/>
  <c r="P71" i="1" s="1"/>
  <c r="H71" i="1"/>
  <c r="O71" i="1" s="1"/>
  <c r="G71" i="1"/>
  <c r="N71" i="1" s="1"/>
  <c r="I73" i="1" l="1"/>
  <c r="H73" i="1"/>
  <c r="G73" i="1"/>
  <c r="E81" i="1"/>
  <c r="G76" i="1"/>
  <c r="N76" i="1" s="1"/>
  <c r="H76" i="1"/>
  <c r="O76" i="1" s="1"/>
  <c r="I76" i="1"/>
  <c r="P76" i="1" s="1"/>
  <c r="I74" i="1" l="1"/>
  <c r="H74" i="1"/>
  <c r="G74" i="1"/>
  <c r="F76" i="1"/>
  <c r="I81" i="1"/>
  <c r="P81" i="1" s="1"/>
  <c r="G81" i="1"/>
  <c r="N81" i="1" s="1"/>
  <c r="H81" i="1"/>
  <c r="O81" i="1" s="1"/>
  <c r="E82" i="1"/>
  <c r="E83" i="1" s="1"/>
  <c r="E84" i="1" s="1"/>
  <c r="E85" i="1" s="1"/>
  <c r="E86" i="1" s="1"/>
  <c r="E87" i="1" s="1"/>
  <c r="E88" i="1" s="1"/>
  <c r="E89" i="1" s="1"/>
  <c r="E90" i="1" s="1"/>
  <c r="E91" i="1" s="1"/>
  <c r="E92" i="1" s="1"/>
  <c r="E93" i="1" s="1"/>
  <c r="E94" i="1" s="1"/>
  <c r="I75" i="1" l="1"/>
  <c r="H75" i="1"/>
  <c r="G75" i="1"/>
  <c r="F77" i="1"/>
  <c r="W76" i="1"/>
  <c r="D8" i="10" s="1"/>
  <c r="I8" i="10" s="1"/>
  <c r="H3" i="10" s="1"/>
  <c r="I82" i="1"/>
  <c r="P82" i="1" s="1"/>
  <c r="H82" i="1"/>
  <c r="O82" i="1" s="1"/>
  <c r="G82" i="1"/>
  <c r="N82" i="1" s="1"/>
  <c r="F82" i="1" l="1"/>
  <c r="W82" i="1" s="1"/>
  <c r="D6" i="11" s="1"/>
  <c r="I6" i="11" s="1"/>
  <c r="I83" i="1"/>
  <c r="P83" i="1" s="1"/>
  <c r="H83" i="1"/>
  <c r="O83" i="1" s="1"/>
  <c r="G83" i="1"/>
  <c r="N83" i="1" s="1"/>
  <c r="I84" i="1" l="1"/>
  <c r="P84" i="1" s="1"/>
  <c r="H84" i="1"/>
  <c r="O84" i="1" s="1"/>
  <c r="G84" i="1"/>
  <c r="N84" i="1" s="1"/>
  <c r="I85" i="1" l="1"/>
  <c r="P85" i="1" s="1"/>
  <c r="H85" i="1"/>
  <c r="O85" i="1" s="1"/>
  <c r="G85" i="1"/>
  <c r="N85" i="1" s="1"/>
  <c r="H86" i="1" l="1"/>
  <c r="O86" i="1" s="1"/>
  <c r="G86" i="1"/>
  <c r="N86" i="1" s="1"/>
  <c r="I86" i="1"/>
  <c r="P86" i="1" s="1"/>
  <c r="F86" i="1" l="1"/>
  <c r="W86" i="1" s="1"/>
  <c r="D7" i="11" s="1"/>
  <c r="I7" i="11" s="1"/>
  <c r="G87" i="1"/>
  <c r="N87" i="1" s="1"/>
  <c r="H87" i="1"/>
  <c r="O87" i="1" s="1"/>
  <c r="I87" i="1"/>
  <c r="P87" i="1" s="1"/>
  <c r="F87" i="1" l="1"/>
  <c r="W87" i="1" s="1"/>
  <c r="D8" i="11" s="1"/>
  <c r="I8" i="11" s="1"/>
  <c r="H3" i="11" s="1"/>
  <c r="G88" i="1"/>
  <c r="N88" i="1" s="1"/>
  <c r="H88" i="1"/>
  <c r="O88" i="1" s="1"/>
  <c r="I88" i="1"/>
  <c r="P88" i="1" s="1"/>
  <c r="G90" i="1" l="1"/>
  <c r="H90" i="1"/>
  <c r="I90" i="1"/>
  <c r="F95" i="1"/>
  <c r="G89" i="1"/>
  <c r="N89" i="1" s="1"/>
  <c r="I89" i="1"/>
  <c r="P89" i="1" s="1"/>
  <c r="E99" i="1"/>
  <c r="H89" i="1"/>
  <c r="O89" i="1" s="1"/>
  <c r="G91" i="1" l="1"/>
  <c r="I91" i="1"/>
  <c r="H91" i="1"/>
  <c r="I99" i="1"/>
  <c r="P99" i="1" s="1"/>
  <c r="G99" i="1"/>
  <c r="N99" i="1" s="1"/>
  <c r="E100" i="1"/>
  <c r="E101" i="1" s="1"/>
  <c r="E102" i="1" s="1"/>
  <c r="E103" i="1" s="1"/>
  <c r="E104" i="1" s="1"/>
  <c r="E105" i="1" s="1"/>
  <c r="E106" i="1" s="1"/>
  <c r="E107" i="1" s="1"/>
  <c r="E108" i="1" s="1"/>
  <c r="E109" i="1" s="1"/>
  <c r="E110" i="1" s="1"/>
  <c r="E111" i="1" s="1"/>
  <c r="E112" i="1" s="1"/>
  <c r="H99" i="1"/>
  <c r="O99" i="1" s="1"/>
  <c r="I94" i="1"/>
  <c r="P94" i="1" s="1"/>
  <c r="H94" i="1"/>
  <c r="O94" i="1" s="1"/>
  <c r="G94" i="1"/>
  <c r="N94" i="1" s="1"/>
  <c r="I92" i="1" l="1"/>
  <c r="G92" i="1"/>
  <c r="H92" i="1"/>
  <c r="I100" i="1"/>
  <c r="P100" i="1" s="1"/>
  <c r="H100" i="1"/>
  <c r="O100" i="1" s="1"/>
  <c r="G100" i="1"/>
  <c r="N100" i="1" s="1"/>
  <c r="H93" i="1" l="1"/>
  <c r="I93" i="1"/>
  <c r="G93" i="1"/>
  <c r="H101" i="1"/>
  <c r="O101" i="1" s="1"/>
  <c r="G101" i="1"/>
  <c r="N101" i="1" s="1"/>
  <c r="I101" i="1"/>
  <c r="P101" i="1" s="1"/>
  <c r="F101" i="1" l="1"/>
  <c r="W101" i="1" s="1"/>
  <c r="D6" i="12" s="1"/>
  <c r="I6" i="12" s="1"/>
  <c r="I102" i="1"/>
  <c r="P102" i="1" s="1"/>
  <c r="G102" i="1"/>
  <c r="N102" i="1" s="1"/>
  <c r="H102" i="1"/>
  <c r="O102" i="1" s="1"/>
  <c r="I103" i="1" l="1"/>
  <c r="P103" i="1" s="1"/>
  <c r="H103" i="1"/>
  <c r="O103" i="1" s="1"/>
  <c r="G103" i="1"/>
  <c r="N103" i="1" s="1"/>
  <c r="I104" i="1" l="1"/>
  <c r="P104" i="1" s="1"/>
  <c r="H104" i="1"/>
  <c r="O104" i="1" s="1"/>
  <c r="G104" i="1"/>
  <c r="N104" i="1" s="1"/>
  <c r="G105" i="1" l="1"/>
  <c r="N105" i="1" s="1"/>
  <c r="H105" i="1"/>
  <c r="O105" i="1" s="1"/>
  <c r="I105" i="1"/>
  <c r="P105" i="1" s="1"/>
  <c r="F105" i="1" l="1"/>
  <c r="W105" i="1" s="1"/>
  <c r="D7" i="12" s="1"/>
  <c r="I7" i="12" s="1"/>
  <c r="G106" i="1"/>
  <c r="N106" i="1" s="1"/>
  <c r="I106" i="1"/>
  <c r="P106" i="1" s="1"/>
  <c r="H106" i="1"/>
  <c r="O106" i="1" s="1"/>
  <c r="I108" i="1" l="1"/>
  <c r="H108" i="1"/>
  <c r="G108" i="1"/>
  <c r="I107" i="1"/>
  <c r="P107" i="1" s="1"/>
  <c r="G107" i="1"/>
  <c r="N107" i="1" s="1"/>
  <c r="H107" i="1"/>
  <c r="O107" i="1" s="1"/>
  <c r="H109" i="1" l="1"/>
  <c r="I109" i="1"/>
  <c r="G109" i="1"/>
  <c r="E117" i="1"/>
  <c r="G112" i="1"/>
  <c r="N112" i="1" s="1"/>
  <c r="I112" i="1"/>
  <c r="P112" i="1" s="1"/>
  <c r="H112" i="1"/>
  <c r="O112" i="1" s="1"/>
  <c r="H110" i="1" l="1"/>
  <c r="G110" i="1"/>
  <c r="I110" i="1"/>
  <c r="F112" i="1"/>
  <c r="G117" i="1"/>
  <c r="N117" i="1" s="1"/>
  <c r="H117" i="1"/>
  <c r="O117" i="1" s="1"/>
  <c r="E118" i="1"/>
  <c r="E119" i="1" s="1"/>
  <c r="E120" i="1" s="1"/>
  <c r="E121" i="1" s="1"/>
  <c r="E122" i="1" s="1"/>
  <c r="E123" i="1" s="1"/>
  <c r="E124" i="1" s="1"/>
  <c r="E125" i="1" s="1"/>
  <c r="E126" i="1" s="1"/>
  <c r="E127" i="1" s="1"/>
  <c r="E128" i="1" s="1"/>
  <c r="E129" i="1" s="1"/>
  <c r="E130" i="1" s="1"/>
  <c r="I117" i="1"/>
  <c r="P117" i="1" s="1"/>
  <c r="I111" i="1" l="1"/>
  <c r="H111" i="1"/>
  <c r="G111" i="1"/>
  <c r="F113" i="1"/>
  <c r="W112" i="1"/>
  <c r="D8" i="12" s="1"/>
  <c r="I8" i="12" s="1"/>
  <c r="H3" i="12" s="1"/>
  <c r="G118" i="1"/>
  <c r="N118" i="1" s="1"/>
  <c r="I118" i="1"/>
  <c r="P118" i="1" s="1"/>
  <c r="H118" i="1"/>
  <c r="O118" i="1" s="1"/>
  <c r="G119" i="1" l="1"/>
  <c r="N119" i="1" s="1"/>
  <c r="I119" i="1"/>
  <c r="P119" i="1" s="1"/>
  <c r="H119" i="1"/>
  <c r="O119" i="1" s="1"/>
  <c r="H120" i="1" l="1"/>
  <c r="O120" i="1" s="1"/>
  <c r="G120" i="1"/>
  <c r="N120" i="1" s="1"/>
  <c r="I120" i="1"/>
  <c r="P120" i="1" s="1"/>
  <c r="F120" i="1" l="1"/>
  <c r="W120" i="1" s="1"/>
  <c r="D6" i="13" s="1"/>
  <c r="I6" i="13" s="1"/>
  <c r="I121" i="1"/>
  <c r="P121" i="1" s="1"/>
  <c r="H121" i="1"/>
  <c r="O121" i="1" s="1"/>
  <c r="G121" i="1"/>
  <c r="N121" i="1" s="1"/>
  <c r="F121" i="1" l="1"/>
  <c r="W121" i="1" s="1"/>
  <c r="D7" i="13" s="1"/>
  <c r="I7" i="13" s="1"/>
  <c r="H122" i="1"/>
  <c r="O122" i="1" s="1"/>
  <c r="G122" i="1"/>
  <c r="N122" i="1" s="1"/>
  <c r="I122" i="1"/>
  <c r="P122" i="1" s="1"/>
  <c r="F122" i="1" l="1"/>
  <c r="I123" i="1"/>
  <c r="P123" i="1" s="1"/>
  <c r="G123" i="1"/>
  <c r="N123" i="1" s="1"/>
  <c r="H123" i="1"/>
  <c r="O123" i="1" s="1"/>
  <c r="F131" i="1" l="1"/>
  <c r="W122" i="1"/>
  <c r="D8" i="13" s="1"/>
  <c r="I8" i="13" s="1"/>
  <c r="H3" i="13" s="1"/>
  <c r="G124" i="1"/>
  <c r="N124" i="1" s="1"/>
  <c r="I124" i="1"/>
  <c r="P124" i="1" s="1"/>
  <c r="H124" i="1"/>
  <c r="O124" i="1" s="1"/>
  <c r="G126" i="1" l="1"/>
  <c r="N126" i="1" s="1"/>
  <c r="I126" i="1"/>
  <c r="P126" i="1" s="1"/>
  <c r="H126" i="1"/>
  <c r="O126" i="1" s="1"/>
  <c r="I125" i="1"/>
  <c r="P125" i="1" s="1"/>
  <c r="G125" i="1"/>
  <c r="N125" i="1" s="1"/>
  <c r="H125" i="1"/>
  <c r="O125" i="1" s="1"/>
  <c r="H127" i="1" l="1"/>
  <c r="O127" i="1" s="1"/>
  <c r="I127" i="1"/>
  <c r="P127" i="1" s="1"/>
  <c r="G127" i="1"/>
  <c r="N127" i="1" s="1"/>
  <c r="E135" i="1"/>
  <c r="H130" i="1"/>
  <c r="O130" i="1" s="1"/>
  <c r="I130" i="1"/>
  <c r="P130" i="1" s="1"/>
  <c r="G130" i="1"/>
  <c r="N130" i="1" s="1"/>
  <c r="I128" i="1" l="1"/>
  <c r="P128" i="1" s="1"/>
  <c r="H128" i="1"/>
  <c r="O128" i="1" s="1"/>
  <c r="G128" i="1"/>
  <c r="N128" i="1" s="1"/>
  <c r="G135" i="1"/>
  <c r="N135" i="1" s="1"/>
  <c r="I135" i="1"/>
  <c r="P135" i="1" s="1"/>
  <c r="H135" i="1"/>
  <c r="O135" i="1" s="1"/>
  <c r="E136" i="1"/>
  <c r="E137" i="1" s="1"/>
  <c r="E138" i="1" s="1"/>
  <c r="E139" i="1" s="1"/>
  <c r="E140" i="1" s="1"/>
  <c r="E141" i="1" s="1"/>
  <c r="E142" i="1" s="1"/>
  <c r="E143" i="1" s="1"/>
  <c r="E144" i="1" s="1"/>
  <c r="E145" i="1" s="1"/>
  <c r="E146" i="1" s="1"/>
  <c r="E147" i="1" s="1"/>
  <c r="E148" i="1" s="1"/>
  <c r="H129" i="1" l="1"/>
  <c r="O129" i="1" s="1"/>
  <c r="G129" i="1"/>
  <c r="N129" i="1" s="1"/>
  <c r="I129" i="1"/>
  <c r="P129" i="1" s="1"/>
  <c r="I136" i="1"/>
  <c r="P136" i="1" s="1"/>
  <c r="G136" i="1"/>
  <c r="N136" i="1" s="1"/>
  <c r="H136" i="1"/>
  <c r="O136" i="1" s="1"/>
  <c r="H137" i="1" l="1"/>
  <c r="O137" i="1" s="1"/>
  <c r="G137" i="1"/>
  <c r="N137" i="1" s="1"/>
  <c r="I137" i="1"/>
  <c r="P137" i="1" s="1"/>
  <c r="H138" i="1" l="1"/>
  <c r="O138" i="1" s="1"/>
  <c r="G138" i="1"/>
  <c r="N138" i="1" s="1"/>
  <c r="I138" i="1"/>
  <c r="P138" i="1" s="1"/>
  <c r="I139" i="1" l="1"/>
  <c r="P139" i="1" s="1"/>
  <c r="H139" i="1"/>
  <c r="O139" i="1" s="1"/>
  <c r="G139" i="1"/>
  <c r="N139" i="1" s="1"/>
  <c r="I140" i="1" l="1"/>
  <c r="P140" i="1" s="1"/>
  <c r="H140" i="1"/>
  <c r="O140" i="1" s="1"/>
  <c r="G140" i="1"/>
  <c r="N140" i="1" s="1"/>
  <c r="I141" i="1" l="1"/>
  <c r="P141" i="1" s="1"/>
  <c r="H141" i="1"/>
  <c r="O141" i="1" s="1"/>
  <c r="G141" i="1"/>
  <c r="N141" i="1" s="1"/>
  <c r="G142" i="1" l="1"/>
  <c r="N142" i="1" s="1"/>
  <c r="I142" i="1"/>
  <c r="P142" i="1" s="1"/>
  <c r="H142" i="1"/>
  <c r="O142" i="1" s="1"/>
  <c r="G144" i="1" l="1"/>
  <c r="I144" i="1"/>
  <c r="H144" i="1"/>
  <c r="F142" i="1"/>
  <c r="W142" i="1" s="1"/>
  <c r="D6" i="14" s="1"/>
  <c r="I6" i="14" s="1"/>
  <c r="I143" i="1"/>
  <c r="P143" i="1" s="1"/>
  <c r="H143" i="1"/>
  <c r="O143" i="1" s="1"/>
  <c r="G143" i="1"/>
  <c r="N143" i="1" s="1"/>
  <c r="I145" i="1" l="1"/>
  <c r="G145" i="1"/>
  <c r="H145" i="1"/>
  <c r="F143" i="1"/>
  <c r="W143" i="1" s="1"/>
  <c r="D7" i="14" s="1"/>
  <c r="I7" i="14" s="1"/>
  <c r="E153" i="1"/>
  <c r="I148" i="1"/>
  <c r="P148" i="1" s="1"/>
  <c r="G148" i="1"/>
  <c r="N148" i="1" s="1"/>
  <c r="H148" i="1"/>
  <c r="O148" i="1" s="1"/>
  <c r="H146" i="1" l="1"/>
  <c r="I146" i="1"/>
  <c r="G146" i="1"/>
  <c r="F148" i="1"/>
  <c r="H153" i="1"/>
  <c r="O153" i="1" s="1"/>
  <c r="E154" i="1"/>
  <c r="E155" i="1" s="1"/>
  <c r="E156" i="1" s="1"/>
  <c r="E157" i="1" s="1"/>
  <c r="E158" i="1" s="1"/>
  <c r="E159" i="1" s="1"/>
  <c r="E160" i="1" s="1"/>
  <c r="E161" i="1" s="1"/>
  <c r="E162" i="1" s="1"/>
  <c r="E163" i="1" s="1"/>
  <c r="E164" i="1" s="1"/>
  <c r="E165" i="1" s="1"/>
  <c r="E166" i="1" s="1"/>
  <c r="I153" i="1"/>
  <c r="P153" i="1" s="1"/>
  <c r="G153" i="1"/>
  <c r="N153" i="1" s="1"/>
  <c r="H147" i="1" l="1"/>
  <c r="G147" i="1"/>
  <c r="I147" i="1"/>
  <c r="F149" i="1"/>
  <c r="W148" i="1"/>
  <c r="D8" i="14" s="1"/>
  <c r="I8" i="14" s="1"/>
  <c r="H3" i="14" s="1"/>
  <c r="H154" i="1"/>
  <c r="O154" i="1" s="1"/>
  <c r="I154" i="1"/>
  <c r="P154" i="1" s="1"/>
  <c r="G154" i="1"/>
  <c r="N154" i="1" s="1"/>
  <c r="H155" i="1" l="1"/>
  <c r="O155" i="1" s="1"/>
  <c r="G155" i="1"/>
  <c r="N155" i="1" s="1"/>
  <c r="I155" i="1"/>
  <c r="P155" i="1" s="1"/>
  <c r="I156" i="1" l="1"/>
  <c r="P156" i="1" s="1"/>
  <c r="G156" i="1"/>
  <c r="N156" i="1" s="1"/>
  <c r="H156" i="1"/>
  <c r="O156" i="1" s="1"/>
  <c r="I157" i="1" l="1"/>
  <c r="P157" i="1" s="1"/>
  <c r="G157" i="1"/>
  <c r="N157" i="1" s="1"/>
  <c r="H157" i="1"/>
  <c r="O157" i="1" s="1"/>
  <c r="F157" i="1" l="1"/>
  <c r="W157" i="1" s="1"/>
  <c r="D6" i="15" s="1"/>
  <c r="I6" i="15" s="1"/>
  <c r="I158" i="1"/>
  <c r="P158" i="1" s="1"/>
  <c r="H158" i="1"/>
  <c r="O158" i="1" s="1"/>
  <c r="G158" i="1"/>
  <c r="N158" i="1" s="1"/>
  <c r="F158" i="1" s="1"/>
  <c r="W158" i="1" s="1"/>
  <c r="D7" i="15" s="1"/>
  <c r="I7" i="15" s="1"/>
  <c r="H159" i="1" l="1"/>
  <c r="O159" i="1" s="1"/>
  <c r="G159" i="1"/>
  <c r="N159" i="1" s="1"/>
  <c r="I159" i="1"/>
  <c r="P159" i="1" s="1"/>
  <c r="F159" i="1" l="1"/>
  <c r="H160" i="1"/>
  <c r="O160" i="1" s="1"/>
  <c r="G160" i="1"/>
  <c r="N160" i="1" s="1"/>
  <c r="I160" i="1"/>
  <c r="P160" i="1" s="1"/>
  <c r="H162" i="1" l="1"/>
  <c r="G162" i="1"/>
  <c r="I162" i="1"/>
  <c r="F167" i="1"/>
  <c r="W159" i="1"/>
  <c r="D8" i="15" s="1"/>
  <c r="I8" i="15" s="1"/>
  <c r="H3" i="15" s="1"/>
  <c r="G161" i="1"/>
  <c r="N161" i="1" s="1"/>
  <c r="I161" i="1"/>
  <c r="P161" i="1" s="1"/>
  <c r="H161" i="1"/>
  <c r="O161" i="1" s="1"/>
  <c r="I163" i="1" l="1"/>
  <c r="H163" i="1"/>
  <c r="G163" i="1"/>
  <c r="E171" i="1"/>
  <c r="H166" i="1"/>
  <c r="O166" i="1" s="1"/>
  <c r="G166" i="1"/>
  <c r="N166" i="1" s="1"/>
  <c r="I166" i="1"/>
  <c r="P166" i="1" s="1"/>
  <c r="I164" i="1" l="1"/>
  <c r="H164" i="1"/>
  <c r="G164" i="1"/>
  <c r="G171" i="1"/>
  <c r="N171" i="1" s="1"/>
  <c r="I171" i="1"/>
  <c r="P171" i="1" s="1"/>
  <c r="E172" i="1"/>
  <c r="E173" i="1" s="1"/>
  <c r="E174" i="1" s="1"/>
  <c r="E175" i="1" s="1"/>
  <c r="E176" i="1" s="1"/>
  <c r="E177" i="1" s="1"/>
  <c r="E178" i="1" s="1"/>
  <c r="E179" i="1" s="1"/>
  <c r="E180" i="1" s="1"/>
  <c r="E181" i="1" s="1"/>
  <c r="E182" i="1" s="1"/>
  <c r="E183" i="1" s="1"/>
  <c r="E184" i="1" s="1"/>
  <c r="H171" i="1"/>
  <c r="O171" i="1" s="1"/>
  <c r="I165" i="1" l="1"/>
  <c r="H165" i="1"/>
  <c r="G165" i="1"/>
  <c r="I172" i="1"/>
  <c r="P172" i="1" s="1"/>
  <c r="H172" i="1"/>
  <c r="O172" i="1" s="1"/>
  <c r="G172" i="1"/>
  <c r="N172" i="1" s="1"/>
  <c r="F172" i="1" s="1"/>
  <c r="W172" i="1" s="1"/>
  <c r="I173" i="1" l="1"/>
  <c r="P173" i="1" s="1"/>
  <c r="G173" i="1"/>
  <c r="N173" i="1" s="1"/>
  <c r="H173" i="1"/>
  <c r="O173" i="1" s="1"/>
  <c r="I174" i="1" l="1"/>
  <c r="P174" i="1" s="1"/>
  <c r="G174" i="1"/>
  <c r="N174" i="1" s="1"/>
  <c r="H174" i="1"/>
  <c r="O174" i="1" s="1"/>
  <c r="G175" i="1" l="1"/>
  <c r="N175" i="1" s="1"/>
  <c r="I175" i="1"/>
  <c r="P175" i="1" s="1"/>
  <c r="H175" i="1"/>
  <c r="O175" i="1" s="1"/>
  <c r="H176" i="1" l="1"/>
  <c r="O176" i="1" s="1"/>
  <c r="I176" i="1"/>
  <c r="P176" i="1" s="1"/>
  <c r="G176" i="1"/>
  <c r="N176" i="1" s="1"/>
  <c r="F176" i="1" l="1"/>
  <c r="W176" i="1" s="1"/>
  <c r="I177" i="1"/>
  <c r="P177" i="1" s="1"/>
  <c r="H177" i="1"/>
  <c r="O177" i="1" s="1"/>
  <c r="G177" i="1"/>
  <c r="N177" i="1" s="1"/>
  <c r="I178" i="1" l="1"/>
  <c r="P178" i="1" s="1"/>
  <c r="G178" i="1"/>
  <c r="N178" i="1" s="1"/>
  <c r="H178" i="1"/>
  <c r="O178" i="1" s="1"/>
  <c r="H180" i="1" l="1"/>
  <c r="O180" i="1" s="1"/>
  <c r="G180" i="1"/>
  <c r="N180" i="1" s="1"/>
  <c r="I180" i="1"/>
  <c r="P180" i="1" s="1"/>
  <c r="I179" i="1"/>
  <c r="P179" i="1" s="1"/>
  <c r="H179" i="1"/>
  <c r="O179" i="1" s="1"/>
  <c r="G179" i="1"/>
  <c r="N179" i="1" s="1"/>
  <c r="H181" i="1" l="1"/>
  <c r="O181" i="1" s="1"/>
  <c r="G181" i="1"/>
  <c r="N181" i="1" s="1"/>
  <c r="F181" i="1" s="1"/>
  <c r="W181" i="1" s="1"/>
  <c r="D6" i="16" s="1"/>
  <c r="I6" i="16" s="1"/>
  <c r="I181" i="1"/>
  <c r="P181" i="1" s="1"/>
  <c r="H184" i="1"/>
  <c r="O184" i="1" s="1"/>
  <c r="G184" i="1"/>
  <c r="N184" i="1" s="1"/>
  <c r="F184" i="1" s="1"/>
  <c r="I184" i="1"/>
  <c r="P184" i="1" s="1"/>
  <c r="I182" i="1" l="1"/>
  <c r="P182" i="1" s="1"/>
  <c r="H182" i="1"/>
  <c r="O182" i="1" s="1"/>
  <c r="G182" i="1"/>
  <c r="N182" i="1" s="1"/>
  <c r="W184" i="1"/>
  <c r="F182" i="1" l="1"/>
  <c r="W182" i="1" s="1"/>
  <c r="D7" i="16" s="1"/>
  <c r="I7" i="16" s="1"/>
  <c r="I183" i="1"/>
  <c r="P183" i="1" s="1"/>
  <c r="H183" i="1"/>
  <c r="O183" i="1" s="1"/>
  <c r="G183" i="1"/>
  <c r="N183" i="1" s="1"/>
  <c r="F183" i="1" s="1"/>
  <c r="W183" i="1" s="1"/>
  <c r="D8" i="16" s="1"/>
  <c r="I8" i="16" s="1"/>
  <c r="C8" i="16"/>
  <c r="H8" i="16" s="1"/>
  <c r="B8" i="16"/>
  <c r="G8" i="16" s="1"/>
  <c r="C7" i="16"/>
  <c r="H7" i="16" s="1"/>
  <c r="C6" i="16"/>
  <c r="H6" i="16" s="1"/>
  <c r="B6" i="16"/>
  <c r="G6" i="16" s="1"/>
  <c r="B7" i="16"/>
  <c r="G7" i="16" s="1"/>
  <c r="H3" i="16" l="1"/>
  <c r="F185" i="1"/>
</calcChain>
</file>

<file path=xl/sharedStrings.xml><?xml version="1.0" encoding="utf-8"?>
<sst xmlns="http://schemas.openxmlformats.org/spreadsheetml/2006/main" count="351" uniqueCount="70">
  <si>
    <t>PZN</t>
  </si>
  <si>
    <t>Faktor</t>
  </si>
  <si>
    <t>Preis</t>
  </si>
  <si>
    <t>VAXZEVRIA COVID-19-Impfstoff AstraZeneca BUND</t>
  </si>
  <si>
    <t>Produkt</t>
  </si>
  <si>
    <t>Summe</t>
  </si>
  <si>
    <t>Apotheken-IK</t>
  </si>
  <si>
    <t>Apothekenname</t>
  </si>
  <si>
    <t>Arzt</t>
  </si>
  <si>
    <t>101 - 150 Stk</t>
  </si>
  <si>
    <t>&gt; 150 Stk</t>
  </si>
  <si>
    <t>Position</t>
  </si>
  <si>
    <t>max. Position</t>
  </si>
  <si>
    <t>POS</t>
  </si>
  <si>
    <t>Taxe</t>
  </si>
  <si>
    <t>Abgabedatum</t>
  </si>
  <si>
    <t>Impfbesteck</t>
  </si>
  <si>
    <t>Großhandel</t>
  </si>
  <si>
    <t>Vials</t>
  </si>
  <si>
    <t>Gesamtpreis (Brutto)</t>
  </si>
  <si>
    <t>Beleg 1</t>
  </si>
  <si>
    <t>Beleg 2</t>
  </si>
  <si>
    <t>Beleg 3</t>
  </si>
  <si>
    <t>Beleg 4</t>
  </si>
  <si>
    <t>Beleg 5</t>
  </si>
  <si>
    <t>&lt;= 100 Stk</t>
  </si>
  <si>
    <t>1.</t>
  </si>
  <si>
    <t>2.</t>
  </si>
  <si>
    <t>Prozess</t>
  </si>
  <si>
    <t>Ø</t>
  </si>
  <si>
    <t>3.</t>
  </si>
  <si>
    <t>Ausfüllen der Tabelle</t>
  </si>
  <si>
    <t>Der Faktor ist dabei jeweils die Anzahl der abgegebenen Vials.</t>
  </si>
  <si>
    <t>Die Apotheke trägt in die EXCEL-Datei ihr IK und ihren Apothekennamen in das Tabellenblatt "Datenerfassung" ein und speichert die Datei als Apotheken-Vorlage ab.</t>
  </si>
  <si>
    <t>Ausgefüllt werden ausschließlich die weißen Felder im Reiter "Datenerfassung" (Abgabedatum und Faktor). Alle anderen Felder sind für die Erfassung gesperrt.</t>
  </si>
  <si>
    <t>Einzelpreis (Netto)</t>
  </si>
  <si>
    <t>Netto</t>
  </si>
  <si>
    <t>Erstes mögliches Datum</t>
  </si>
  <si>
    <t>gerundet</t>
  </si>
  <si>
    <t>kumuliert</t>
  </si>
  <si>
    <t>Es wird ein Verzeichnis "Vorlagen" angelegt. Je Arzt wird eine Kopie der Dateivorlage eingestellt und mit dem Namen des Arztes oder mit dessen Fortbildungsnummer benannt. Der Name und/oder die Fortbildungsnummer des Arztes wird in die neue Dateivorlage in das Tabellenblatt "Datenerfassung" eingetragen. Somit ist am Ende im Vorlagenverzeichnis für jeden bekannten Arzt eine Vorlage vorhanden.</t>
  </si>
  <si>
    <t xml:space="preserve">Wird ein neuer Arzt beliefert, wird zunächst eine neue Vorlage im Vorlagenverzeichnis angelegt und danach ins entsprechende Monatsverzeichnis kopiert. </t>
  </si>
  <si>
    <t>Es müssen alle Impfstoffbelege, für die in einem Monat an einen Arzt Impfstoffe abgegeben wurden, in einer Tabelle unter dem Reiter „Datenerfassung“ erfasst werden. Nur so kann die Preisstaffel korrekt berechnet werden.</t>
  </si>
  <si>
    <t>EXCEL-Tabelle erstellt werden.</t>
  </si>
  <si>
    <t>Für den ersten belieferten Impfstoffbeleg werden die Faktorfelder unter der Überschrift „Beleg 1“ ausgefüllt, für den zweiten belieferten Impfstoffbeleg werden die Faktorfelder unter der Überschrift „Beleg 2“ ausgefüllt, für das dritte die unter Impfstoffbeleg 3 usw.</t>
  </si>
  <si>
    <t>SPIKEVAX COVID-19-Impfstoff Moderna BUND</t>
  </si>
  <si>
    <t>"Impfstoffvergütung Betriebsärzte, Ärzte des Öffentlichen Gesundheitsdienstes/</t>
  </si>
  <si>
    <t>der Impfzentren/der mobilen Impfteams (ÖGD), Ärzte in Krankenhäusern"</t>
  </si>
  <si>
    <r>
      <rPr>
        <b/>
        <u/>
        <sz val="11"/>
        <color theme="1"/>
        <rFont val="Calibri"/>
        <family val="2"/>
        <scheme val="minor"/>
      </rPr>
      <t>WICHTIG:</t>
    </r>
    <r>
      <rPr>
        <sz val="11"/>
        <color theme="1"/>
        <rFont val="Calibri"/>
        <family val="2"/>
        <scheme val="minor"/>
      </rPr>
      <t xml:space="preserve"> Es muss je Betriebsarzt, Arzt des ÖGD, Krankenhausarzt (im Folgenden nur "Arzt" genannt) und Monat eine </t>
    </r>
  </si>
  <si>
    <t>COMIRNATY 10 µg BioNTECH Kinder 5-11 Jahre BUND</t>
  </si>
  <si>
    <t>Nun wird je Monat ein Verzeichnis angelegt (z.B. November_2021). Aus dem Vorlagenverzeichnis wird die entsprechende Arzt-Vorlage in das  Monatsverzeichnis kopiert und ausgefüllt (Abgabedatum und Faktor).</t>
  </si>
  <si>
    <t>COMIRNATY 30 µg/Dosis BioNTech BUND</t>
  </si>
  <si>
    <t>JCOVDEN COVID-19 VACC Janssen Inj.-Suspension BUND</t>
  </si>
  <si>
    <t>NUVAXOVID COVID-19 VACC NOVAVAX BUND Inj.-Disp.</t>
  </si>
  <si>
    <t>COMIRNATY ORIG/BA1 BUND</t>
  </si>
  <si>
    <t>COMIRNATY ORIG/BA5 BUND</t>
  </si>
  <si>
    <t>SPIKEVAX ORIG/BA1 BUND</t>
  </si>
  <si>
    <t>COVID-19-Vaccine inakt. adjuvant. VALNEVA BUND</t>
  </si>
  <si>
    <t>Steuersatz</t>
  </si>
  <si>
    <t>Beleg 6</t>
  </si>
  <si>
    <t>Beleg 7</t>
  </si>
  <si>
    <t>Beleg 8</t>
  </si>
  <si>
    <t>Beleg 9</t>
  </si>
  <si>
    <t>Beleg 10</t>
  </si>
  <si>
    <t>VIDPREVTYN Beta 5 µg Sanofi Bund 1x5 ML</t>
  </si>
  <si>
    <t>SPIKEVAX biv.Orig/BA.5 CoV-19-Impfst Mod BUND 1x2,5 ML</t>
  </si>
  <si>
    <t>COMIRNATY 5/5µg Orig/BA.5 Kind 5-11 J. BUND 1 ST</t>
  </si>
  <si>
    <t xml:space="preserve">COMIRNATY 3 µg BioNTech Kind 0,5-4 Jahre BUND 1 ST </t>
  </si>
  <si>
    <t>Anleitung zur Taxierungshilfe (Version 9)</t>
  </si>
  <si>
    <t>Unter den Reitern "Beleg 1" bis "Beleg 10" finden sich die Druckvorlagen für den Apothekenteil der bis zu 10 Impfstoff-belege für diesen Monat, die auf das jeweilige (Muster-16) Formular gedruckt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</si>
</sst>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dd/mm/yy;@"/>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ourier New"/>
      <family val="3"/>
    </font>
    <font>
      <sz val="10"/>
      <color theme="1"/>
      <name val="Courier New"/>
      <family val="3"/>
    </font>
    <font>
      <b/>
      <sz val="18"/>
      <color theme="1"/>
      <name val="Calibri"/>
      <family val="2"/>
      <scheme val="minor"/>
    </font>
    <font>
      <sz val="11"/>
      <color theme="1"/>
      <name val="Wingdings"/>
      <charset val="2"/>
    </font>
    <font>
      <b/>
      <u/>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53">
    <xf numFmtId="0" fontId="0" fillId="0" borderId="0" xfId="0"/>
    <xf numFmtId="0" fontId="0" fillId="2" borderId="0" xfId="0" applyFill="1"/>
    <xf numFmtId="0" fontId="2" fillId="2" borderId="1" xfId="0" applyFont="1" applyFill="1" applyBorder="1"/>
    <xf numFmtId="0" fontId="0" fillId="2" borderId="1" xfId="0" applyFill="1" applyBorder="1"/>
    <xf numFmtId="0" fontId="4" fillId="0" borderId="0" xfId="0" applyFont="1"/>
    <xf numFmtId="0" fontId="4" fillId="0" borderId="0" xfId="0" applyFont="1" applyAlignment="1">
      <alignment vertical="center"/>
    </xf>
    <xf numFmtId="0" fontId="0" fillId="2" borderId="2" xfId="0" applyFill="1" applyBorder="1" applyAlignment="1">
      <alignment horizontal="right"/>
    </xf>
    <xf numFmtId="0" fontId="2" fillId="0" borderId="0" xfId="0" applyFont="1"/>
    <xf numFmtId="44" fontId="1" fillId="2" borderId="1" xfId="1" applyFont="1" applyFill="1" applyBorder="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Font="1" applyAlignment="1">
      <alignment vertical="center"/>
    </xf>
    <xf numFmtId="1" fontId="5" fillId="0" borderId="0" xfId="0" applyNumberFormat="1" applyFont="1" applyAlignment="1">
      <alignment vertical="center"/>
    </xf>
    <xf numFmtId="164" fontId="5" fillId="0" borderId="0" xfId="0" applyNumberFormat="1" applyFont="1"/>
    <xf numFmtId="0" fontId="5" fillId="0" borderId="0" xfId="0" applyFont="1" applyAlignment="1">
      <alignment horizontal="left" vertical="center"/>
    </xf>
    <xf numFmtId="0" fontId="5" fillId="0" borderId="0" xfId="0" applyFont="1" applyAlignment="1">
      <alignment horizontal="center"/>
    </xf>
    <xf numFmtId="0" fontId="7" fillId="0" borderId="0" xfId="0" applyFont="1" applyAlignment="1">
      <alignment vertical="top"/>
    </xf>
    <xf numFmtId="0" fontId="0" fillId="0" borderId="0" xfId="0" applyAlignment="1">
      <alignment vertical="top" wrapText="1"/>
    </xf>
    <xf numFmtId="0" fontId="0" fillId="0" borderId="0" xfId="0" applyAlignment="1">
      <alignment vertical="top"/>
    </xf>
    <xf numFmtId="0" fontId="5" fillId="4" borderId="0" xfId="0" applyFont="1" applyFill="1"/>
    <xf numFmtId="0" fontId="5" fillId="4" borderId="0" xfId="0" applyFont="1" applyFill="1" applyAlignment="1">
      <alignment vertical="center"/>
    </xf>
    <xf numFmtId="0" fontId="5" fillId="4" borderId="1" xfId="0" applyFont="1" applyFill="1" applyBorder="1" applyAlignment="1">
      <alignment vertical="center"/>
    </xf>
    <xf numFmtId="0" fontId="0" fillId="5" borderId="0" xfId="0" applyFill="1"/>
    <xf numFmtId="0" fontId="0" fillId="5" borderId="2" xfId="0" applyFill="1" applyBorder="1" applyAlignment="1">
      <alignment horizontal="right"/>
    </xf>
    <xf numFmtId="0" fontId="0" fillId="5" borderId="2" xfId="0" applyFill="1" applyBorder="1"/>
    <xf numFmtId="0" fontId="2" fillId="5" borderId="1" xfId="0" applyFont="1" applyFill="1" applyBorder="1"/>
    <xf numFmtId="0" fontId="0" fillId="5" borderId="1" xfId="0" applyFill="1" applyBorder="1"/>
    <xf numFmtId="14" fontId="0" fillId="5" borderId="0" xfId="0" applyNumberFormat="1" applyFill="1"/>
    <xf numFmtId="44" fontId="0" fillId="5" borderId="0" xfId="1" applyFont="1" applyFill="1"/>
    <xf numFmtId="14" fontId="0" fillId="5" borderId="0" xfId="1" applyNumberFormat="1" applyFont="1" applyFill="1"/>
    <xf numFmtId="0" fontId="0" fillId="5" borderId="0" xfId="0" applyFill="1" applyAlignment="1">
      <alignment horizontal="center"/>
    </xf>
    <xf numFmtId="0" fontId="2" fillId="5" borderId="3" xfId="0" quotePrefix="1" applyFont="1" applyFill="1" applyBorder="1"/>
    <xf numFmtId="44" fontId="2" fillId="5" borderId="3" xfId="1" quotePrefix="1" applyFont="1" applyFill="1" applyBorder="1"/>
    <xf numFmtId="44" fontId="2" fillId="5" borderId="3" xfId="1" applyFont="1" applyFill="1" applyBorder="1"/>
    <xf numFmtId="0" fontId="2" fillId="5" borderId="0" xfId="0" applyFont="1" applyFill="1"/>
    <xf numFmtId="44" fontId="0" fillId="5" borderId="0" xfId="0" applyNumberFormat="1" applyFill="1"/>
    <xf numFmtId="44" fontId="2" fillId="5" borderId="0" xfId="1" applyFont="1" applyFill="1"/>
    <xf numFmtId="0" fontId="2" fillId="2" borderId="0" xfId="0" applyFont="1" applyFill="1"/>
    <xf numFmtId="0" fontId="0" fillId="0" borderId="0" xfId="0" applyProtection="1">
      <protection locked="0"/>
    </xf>
    <xf numFmtId="0" fontId="0" fillId="0" borderId="1" xfId="0" applyBorder="1" applyProtection="1">
      <protection locked="0"/>
    </xf>
    <xf numFmtId="14" fontId="0" fillId="0" borderId="2" xfId="0" applyNumberFormat="1" applyBorder="1" applyProtection="1">
      <protection locked="0"/>
    </xf>
    <xf numFmtId="0" fontId="0" fillId="5" borderId="0" xfId="0" applyFill="1" applyAlignment="1">
      <alignment horizontal="left"/>
    </xf>
    <xf numFmtId="9" fontId="0" fillId="0" borderId="0" xfId="0" applyNumberFormat="1"/>
    <xf numFmtId="44" fontId="2" fillId="5" borderId="0" xfId="1" applyFont="1" applyFill="1" applyBorder="1"/>
    <xf numFmtId="0" fontId="6" fillId="0" borderId="0" xfId="0" applyFont="1" applyAlignment="1">
      <alignment horizontal="center"/>
    </xf>
    <xf numFmtId="0" fontId="3" fillId="2" borderId="2" xfId="0" applyFont="1" applyFill="1" applyBorder="1" applyAlignment="1">
      <alignment horizontal="center"/>
    </xf>
    <xf numFmtId="0" fontId="0" fillId="5" borderId="0" xfId="0" applyFill="1" applyAlignment="1">
      <alignment horizontal="center"/>
    </xf>
    <xf numFmtId="44" fontId="0" fillId="5" borderId="0" xfId="1" applyFont="1" applyFill="1" applyAlignment="1">
      <alignment horizontal="center"/>
    </xf>
    <xf numFmtId="0" fontId="0" fillId="5" borderId="0" xfId="0" applyFill="1" applyAlignment="1">
      <alignment horizontal="left"/>
    </xf>
    <xf numFmtId="0" fontId="0" fillId="2" borderId="0" xfId="0" applyFill="1" applyAlignment="1">
      <alignment horizontal="left"/>
    </xf>
    <xf numFmtId="0" fontId="0" fillId="3" borderId="0" xfId="0" applyFill="1" applyAlignment="1" applyProtection="1">
      <alignment horizontal="left"/>
      <protection locked="0"/>
    </xf>
    <xf numFmtId="2" fontId="5" fillId="0" borderId="0" xfId="0" applyNumberFormat="1" applyFont="1" applyAlignment="1">
      <alignment horizontal="right"/>
    </xf>
  </cellXfs>
  <cellStyles count="3">
    <cellStyle name="Standard" xfId="0" builtinId="0"/>
    <cellStyle name="Währung" xfId="1" builtinId="4"/>
    <cellStyle name="Währung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D21"/>
  <sheetViews>
    <sheetView zoomScaleNormal="100" workbookViewId="0">
      <selection activeCell="C21" sqref="C21"/>
    </sheetView>
  </sheetViews>
  <sheetFormatPr baseColWidth="10" defaultRowHeight="15" x14ac:dyDescent="0.25"/>
  <cols>
    <col min="1" max="1" width="5.42578125" customWidth="1"/>
    <col min="2" max="2" width="2.5703125" bestFit="1" customWidth="1"/>
    <col min="3" max="3" width="5.28515625" customWidth="1"/>
    <col min="4" max="4" width="110.140625" customWidth="1"/>
  </cols>
  <sheetData>
    <row r="2" spans="1:4" ht="23.25" x14ac:dyDescent="0.35">
      <c r="A2" s="45" t="s">
        <v>68</v>
      </c>
      <c r="B2" s="45"/>
      <c r="C2" s="45"/>
      <c r="D2" s="45"/>
    </row>
    <row r="3" spans="1:4" ht="24" customHeight="1" x14ac:dyDescent="0.35">
      <c r="A3" s="45" t="s">
        <v>46</v>
      </c>
      <c r="B3" s="45"/>
      <c r="C3" s="45"/>
      <c r="D3" s="45"/>
    </row>
    <row r="4" spans="1:4" ht="24" customHeight="1" x14ac:dyDescent="0.35">
      <c r="A4" s="45" t="s">
        <v>47</v>
      </c>
      <c r="B4" s="45"/>
      <c r="C4" s="45"/>
      <c r="D4" s="45"/>
    </row>
    <row r="6" spans="1:4" x14ac:dyDescent="0.25">
      <c r="B6" t="s">
        <v>26</v>
      </c>
      <c r="C6" t="s">
        <v>48</v>
      </c>
    </row>
    <row r="7" spans="1:4" x14ac:dyDescent="0.25">
      <c r="C7" t="s">
        <v>43</v>
      </c>
    </row>
    <row r="9" spans="1:4" x14ac:dyDescent="0.25">
      <c r="B9" t="s">
        <v>27</v>
      </c>
      <c r="C9" t="s">
        <v>28</v>
      </c>
    </row>
    <row r="10" spans="1:4" ht="30" x14ac:dyDescent="0.25">
      <c r="C10" s="17" t="s">
        <v>29</v>
      </c>
      <c r="D10" s="18" t="s">
        <v>33</v>
      </c>
    </row>
    <row r="11" spans="1:4" ht="60" x14ac:dyDescent="0.25">
      <c r="C11" s="17" t="s">
        <v>29</v>
      </c>
      <c r="D11" s="18" t="s">
        <v>40</v>
      </c>
    </row>
    <row r="12" spans="1:4" ht="30" x14ac:dyDescent="0.25">
      <c r="C12" s="17" t="s">
        <v>29</v>
      </c>
      <c r="D12" s="18" t="s">
        <v>50</v>
      </c>
    </row>
    <row r="13" spans="1:4" ht="30" x14ac:dyDescent="0.25">
      <c r="C13" s="17" t="s">
        <v>29</v>
      </c>
      <c r="D13" s="18" t="s">
        <v>41</v>
      </c>
    </row>
    <row r="15" spans="1:4" x14ac:dyDescent="0.25">
      <c r="B15" t="s">
        <v>30</v>
      </c>
      <c r="C15" s="19" t="s">
        <v>31</v>
      </c>
    </row>
    <row r="16" spans="1:4" ht="30" x14ac:dyDescent="0.25">
      <c r="C16" s="17" t="s">
        <v>29</v>
      </c>
      <c r="D16" s="18" t="s">
        <v>34</v>
      </c>
    </row>
    <row r="17" spans="3:4" ht="30" x14ac:dyDescent="0.25">
      <c r="C17" s="17" t="s">
        <v>29</v>
      </c>
      <c r="D17" s="18" t="s">
        <v>42</v>
      </c>
    </row>
    <row r="18" spans="3:4" ht="45" x14ac:dyDescent="0.25">
      <c r="C18" s="17" t="s">
        <v>29</v>
      </c>
      <c r="D18" s="18" t="s">
        <v>44</v>
      </c>
    </row>
    <row r="19" spans="3:4" x14ac:dyDescent="0.25">
      <c r="C19" s="17" t="s">
        <v>29</v>
      </c>
      <c r="D19" t="s">
        <v>32</v>
      </c>
    </row>
    <row r="20" spans="3:4" ht="30" x14ac:dyDescent="0.25">
      <c r="C20" s="17" t="s">
        <v>29</v>
      </c>
      <c r="D20" s="18" t="s">
        <v>69</v>
      </c>
    </row>
    <row r="21" spans="3:4" x14ac:dyDescent="0.25">
      <c r="C21" s="17"/>
      <c r="D21" s="18"/>
    </row>
  </sheetData>
  <sheetProtection algorithmName="SHA-512" hashValue="dq0b/iRT26EG8ROqh40dVTiM4zuFDjBIvRgu6pm/VzFcsjGk0cqTab+N1VwrLOyNeSU6dcwSH4RXvC5GEIi62A==" saltValue="6/HeAk4VavkKxEUnMu/mIw==" spinCount="100000" sheet="1" selectLockedCells="1" selectUnlockedCells="1"/>
  <mergeCells count="3">
    <mergeCell ref="A2:D2"/>
    <mergeCell ref="A3:D3"/>
    <mergeCell ref="A4:D4"/>
  </mergeCells>
  <pageMargins left="0.7" right="0.7" top="0.78740157499999996" bottom="0.78740157499999996" header="0.3" footer="0.3"/>
  <pageSetup paperSize="9" scale="67"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activeCell="I9" sqref="I9"/>
    </sheetView>
  </sheetViews>
  <sheetFormatPr baseColWidth="10" defaultRowHeight="15.75" x14ac:dyDescent="0.25"/>
  <cols>
    <col min="1" max="1" width="5.5703125" style="20" hidden="1" customWidth="1"/>
    <col min="2" max="2" width="12.7109375" style="20" hidden="1" customWidth="1"/>
    <col min="3" max="3" width="9.85546875" style="20" hidden="1" customWidth="1"/>
    <col min="4" max="4" width="8.42578125" style="20" hidden="1" customWidth="1"/>
    <col min="5" max="5" width="12.7109375" style="9" bestFit="1" customWidth="1"/>
    <col min="6" max="6" width="18.140625" style="9" customWidth="1"/>
    <col min="7" max="7" width="12" style="9" customWidth="1"/>
    <col min="8" max="8" width="6.7109375" style="9" customWidth="1"/>
    <col min="9" max="9" width="8.42578125" style="9" customWidth="1"/>
    <col min="10" max="16384" width="11.42578125" style="4"/>
  </cols>
  <sheetData>
    <row r="1" spans="1:9" x14ac:dyDescent="0.25">
      <c r="I1" s="10" t="str">
        <f>IF(OR(ROUND(Datenerfassung!A2/10000000, 0) = 30, Datenerfassung!A2 &lt; 10000000), CONCATENATE("+",TEXT(MOD(Datenerfassung!A2,10000000),"0000000"),"+"), TEXT(Datenerfassung!A2,"000000000"))</f>
        <v>+0000000+</v>
      </c>
    </row>
    <row r="2" spans="1:9" ht="12" customHeight="1" x14ac:dyDescent="0.25"/>
    <row r="3" spans="1:9" x14ac:dyDescent="0.25">
      <c r="G3" s="16">
        <v>0</v>
      </c>
      <c r="H3" s="52">
        <f>SUM(I6:I9)/100</f>
        <v>0</v>
      </c>
      <c r="I3" s="52"/>
    </row>
    <row r="4" spans="1:9" ht="10.5" customHeight="1" x14ac:dyDescent="0.25">
      <c r="B4" s="20">
        <v>3</v>
      </c>
      <c r="C4" s="20">
        <v>4</v>
      </c>
      <c r="D4" s="20">
        <v>5</v>
      </c>
      <c r="I4" s="11"/>
    </row>
    <row r="5" spans="1:9" hidden="1" x14ac:dyDescent="0.25">
      <c r="A5" s="20" t="s">
        <v>13</v>
      </c>
      <c r="B5" s="20" t="s">
        <v>0</v>
      </c>
      <c r="C5" s="20" t="s">
        <v>1</v>
      </c>
      <c r="D5" s="20" t="s">
        <v>14</v>
      </c>
      <c r="G5" s="9" t="s">
        <v>0</v>
      </c>
      <c r="H5" s="9" t="s">
        <v>1</v>
      </c>
      <c r="I5" s="9" t="s">
        <v>14</v>
      </c>
    </row>
    <row r="6" spans="1:9" s="5" customFormat="1" ht="22.5" customHeight="1" x14ac:dyDescent="0.25">
      <c r="A6" s="21">
        <v>1</v>
      </c>
      <c r="B6" s="22" t="e">
        <f>VLOOKUP('Beleg 8'!$A6,Datenerfassung!$S$135:$W$148,B$4,FALSE)</f>
        <v>#N/A</v>
      </c>
      <c r="C6" s="22" t="e">
        <f>VLOOKUP('Beleg 8'!$A6,Datenerfassung!$S$135:$W$148,C$4,FALSE)</f>
        <v>#N/A</v>
      </c>
      <c r="D6" s="22" t="e">
        <f>VLOOKUP('Beleg 8'!$A6,Datenerfassung!$S$135:$W$148,D$4,FALSE)</f>
        <v>#N/A</v>
      </c>
      <c r="E6" s="12"/>
      <c r="F6" s="12"/>
      <c r="G6" s="15" t="str">
        <f>IF(ISNA(B6),"",B6)</f>
        <v/>
      </c>
      <c r="H6" s="12" t="str">
        <f t="shared" ref="H6:H8" si="0">IF(ISNA(C6),"",C6)</f>
        <v/>
      </c>
      <c r="I6" s="13" t="str">
        <f>IF(ISNA(D6),"",D6*100)</f>
        <v/>
      </c>
    </row>
    <row r="7" spans="1:9" s="5" customFormat="1" ht="22.5" customHeight="1" x14ac:dyDescent="0.25">
      <c r="A7" s="21">
        <v>2</v>
      </c>
      <c r="B7" s="22" t="e">
        <f>VLOOKUP('Beleg 8'!$A7,Datenerfassung!$S$135:$W$148,B$4,FALSE)</f>
        <v>#N/A</v>
      </c>
      <c r="C7" s="22" t="e">
        <f>VLOOKUP('Beleg 8'!$A7,Datenerfassung!$S$135:$W$148,C$4,FALSE)</f>
        <v>#N/A</v>
      </c>
      <c r="D7" s="22" t="e">
        <f>VLOOKUP('Beleg 8'!$A7,Datenerfassung!$S$135:$W$148,D$4,FALSE)</f>
        <v>#N/A</v>
      </c>
      <c r="E7" s="12"/>
      <c r="F7" s="12"/>
      <c r="G7" s="15" t="str">
        <f t="shared" ref="G7:G8" si="1">IF(ISNA(B7),"",B7)</f>
        <v/>
      </c>
      <c r="H7" s="12" t="str">
        <f t="shared" si="0"/>
        <v/>
      </c>
      <c r="I7" s="13" t="str">
        <f t="shared" ref="I7:I8" si="2">IF(ISNA(D7),"",D7*100)</f>
        <v/>
      </c>
    </row>
    <row r="8" spans="1:9" s="5" customFormat="1" ht="22.5" customHeight="1" x14ac:dyDescent="0.25">
      <c r="A8" s="21">
        <v>3</v>
      </c>
      <c r="B8" s="22" t="e">
        <f>VLOOKUP('Beleg 8'!$A8,Datenerfassung!$S$135:$W$148,B$4,FALSE)</f>
        <v>#N/A</v>
      </c>
      <c r="C8" s="22" t="e">
        <f>VLOOKUP('Beleg 8'!$A8,Datenerfassung!$S$135:$W$148,C$4,FALSE)</f>
        <v>#N/A</v>
      </c>
      <c r="D8" s="22" t="e">
        <f>VLOOKUP('Beleg 8'!$A8,Datenerfassung!$S$135:$W$148,D$4,FALSE)</f>
        <v>#N/A</v>
      </c>
      <c r="E8" s="12"/>
      <c r="F8" s="12"/>
      <c r="G8" s="15" t="str">
        <f t="shared" si="1"/>
        <v/>
      </c>
      <c r="H8" s="12" t="str">
        <f t="shared" si="0"/>
        <v/>
      </c>
      <c r="I8" s="13" t="str">
        <f t="shared" si="2"/>
        <v/>
      </c>
    </row>
    <row r="9" spans="1:9" s="5" customFormat="1" ht="22.5" customHeight="1" x14ac:dyDescent="0.25">
      <c r="A9" s="21"/>
      <c r="B9" s="22"/>
      <c r="C9" s="22"/>
      <c r="D9" s="22"/>
      <c r="E9" s="12"/>
      <c r="F9" s="12"/>
      <c r="G9" s="15"/>
      <c r="H9" s="12"/>
      <c r="I9" s="13"/>
    </row>
    <row r="10" spans="1:9" ht="67.5" customHeight="1" x14ac:dyDescent="0.25"/>
    <row r="11" spans="1:9" x14ac:dyDescent="0.25">
      <c r="E11" s="14">
        <f>Datenerfassung!F133</f>
        <v>0</v>
      </c>
      <c r="F11" s="9">
        <f>Datenerfassung!B2</f>
        <v>0</v>
      </c>
    </row>
  </sheetData>
  <sheetProtection algorithmName="SHA-512" hashValue="ikqVN9eWrxBaBIDOD/qrgUB5O6cP0SP87dR5Kb8Acu+n5HlkbYWHQ96Z9FgqRUm1HGTI9bq/7LKohUiJoDCUWw==" saltValue="Cq0w2zwvjNGr8VJmi3wSCw=="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activeCell="I9" sqref="I9"/>
    </sheetView>
  </sheetViews>
  <sheetFormatPr baseColWidth="10" defaultRowHeight="15.75" x14ac:dyDescent="0.25"/>
  <cols>
    <col min="1" max="1" width="5.5703125" style="20" hidden="1" customWidth="1"/>
    <col min="2" max="2" width="12.7109375" style="20" hidden="1" customWidth="1"/>
    <col min="3" max="3" width="9.85546875" style="20" hidden="1" customWidth="1"/>
    <col min="4" max="4" width="8.42578125" style="20" hidden="1" customWidth="1"/>
    <col min="5" max="5" width="12.7109375" style="9" bestFit="1" customWidth="1"/>
    <col min="6" max="6" width="18.140625" style="9" customWidth="1"/>
    <col min="7" max="7" width="12" style="9" customWidth="1"/>
    <col min="8" max="8" width="6.7109375" style="9" customWidth="1"/>
    <col min="9" max="9" width="8.42578125" style="9" customWidth="1"/>
    <col min="10" max="16384" width="11.42578125" style="4"/>
  </cols>
  <sheetData>
    <row r="1" spans="1:9" x14ac:dyDescent="0.25">
      <c r="I1" s="10" t="str">
        <f>IF(OR(ROUND(Datenerfassung!A2/10000000, 0) = 30, Datenerfassung!A2 &lt; 10000000), CONCATENATE("+",TEXT(MOD(Datenerfassung!A2,10000000),"0000000"),"+"), TEXT(Datenerfassung!A2,"000000000"))</f>
        <v>+0000000+</v>
      </c>
    </row>
    <row r="2" spans="1:9" ht="12" customHeight="1" x14ac:dyDescent="0.25"/>
    <row r="3" spans="1:9" x14ac:dyDescent="0.25">
      <c r="G3" s="16">
        <v>0</v>
      </c>
      <c r="H3" s="52">
        <f>SUM(I6:I9)/100</f>
        <v>0</v>
      </c>
      <c r="I3" s="52"/>
    </row>
    <row r="4" spans="1:9" ht="10.5" customHeight="1" x14ac:dyDescent="0.25">
      <c r="B4" s="20">
        <v>3</v>
      </c>
      <c r="C4" s="20">
        <v>4</v>
      </c>
      <c r="D4" s="20">
        <v>5</v>
      </c>
      <c r="I4" s="11"/>
    </row>
    <row r="5" spans="1:9" hidden="1" x14ac:dyDescent="0.25">
      <c r="A5" s="20" t="s">
        <v>13</v>
      </c>
      <c r="B5" s="20" t="s">
        <v>0</v>
      </c>
      <c r="C5" s="20" t="s">
        <v>1</v>
      </c>
      <c r="D5" s="20" t="s">
        <v>14</v>
      </c>
      <c r="G5" s="9" t="s">
        <v>0</v>
      </c>
      <c r="H5" s="9" t="s">
        <v>1</v>
      </c>
      <c r="I5" s="9" t="s">
        <v>14</v>
      </c>
    </row>
    <row r="6" spans="1:9" s="5" customFormat="1" ht="22.5" customHeight="1" x14ac:dyDescent="0.25">
      <c r="A6" s="21">
        <v>1</v>
      </c>
      <c r="B6" s="22" t="e">
        <f>VLOOKUP('Beleg 8'!$A6,Datenerfassung!$S$153:$W$166,B$4,FALSE)</f>
        <v>#N/A</v>
      </c>
      <c r="C6" s="22" t="e">
        <f>VLOOKUP('Beleg 8'!$A6,Datenerfassung!$S$153:$W$166,C$4,FALSE)</f>
        <v>#N/A</v>
      </c>
      <c r="D6" s="22" t="e">
        <f>VLOOKUP('Beleg 8'!$A6,Datenerfassung!$S$153:$W$166,D$4,FALSE)</f>
        <v>#N/A</v>
      </c>
      <c r="E6" s="12"/>
      <c r="F6" s="12"/>
      <c r="G6" s="15" t="str">
        <f>IF(ISNA(B6),"",B6)</f>
        <v/>
      </c>
      <c r="H6" s="12" t="str">
        <f t="shared" ref="H6:H8" si="0">IF(ISNA(C6),"",C6)</f>
        <v/>
      </c>
      <c r="I6" s="13" t="str">
        <f>IF(ISNA(D6),"",D6*100)</f>
        <v/>
      </c>
    </row>
    <row r="7" spans="1:9" s="5" customFormat="1" ht="22.5" customHeight="1" x14ac:dyDescent="0.25">
      <c r="A7" s="21">
        <v>2</v>
      </c>
      <c r="B7" s="22" t="e">
        <f>VLOOKUP('Beleg 8'!$A7,Datenerfassung!$S$153:$W$166,B$4,FALSE)</f>
        <v>#N/A</v>
      </c>
      <c r="C7" s="22" t="e">
        <f>VLOOKUP('Beleg 8'!$A7,Datenerfassung!$S$153:$W$166,C$4,FALSE)</f>
        <v>#N/A</v>
      </c>
      <c r="D7" s="22" t="e">
        <f>VLOOKUP('Beleg 8'!$A7,Datenerfassung!$S$153:$W$166,D$4,FALSE)</f>
        <v>#N/A</v>
      </c>
      <c r="E7" s="12"/>
      <c r="F7" s="12"/>
      <c r="G7" s="15" t="str">
        <f t="shared" ref="G7:G8" si="1">IF(ISNA(B7),"",B7)</f>
        <v/>
      </c>
      <c r="H7" s="12" t="str">
        <f t="shared" si="0"/>
        <v/>
      </c>
      <c r="I7" s="13" t="str">
        <f t="shared" ref="I7:I8" si="2">IF(ISNA(D7),"",D7*100)</f>
        <v/>
      </c>
    </row>
    <row r="8" spans="1:9" s="5" customFormat="1" ht="22.5" customHeight="1" x14ac:dyDescent="0.25">
      <c r="A8" s="21">
        <v>3</v>
      </c>
      <c r="B8" s="22" t="e">
        <f>VLOOKUP('Beleg 8'!$A8,Datenerfassung!$S$153:$W$166,B$4,FALSE)</f>
        <v>#N/A</v>
      </c>
      <c r="C8" s="22" t="e">
        <f>VLOOKUP('Beleg 8'!$A8,Datenerfassung!$S$153:$W$166,C$4,FALSE)</f>
        <v>#N/A</v>
      </c>
      <c r="D8" s="22" t="e">
        <f>VLOOKUP('Beleg 8'!$A8,Datenerfassung!$S$153:$W$166,D$4,FALSE)</f>
        <v>#N/A</v>
      </c>
      <c r="E8" s="12"/>
      <c r="F8" s="12"/>
      <c r="G8" s="15" t="str">
        <f t="shared" si="1"/>
        <v/>
      </c>
      <c r="H8" s="12" t="str">
        <f t="shared" si="0"/>
        <v/>
      </c>
      <c r="I8" s="13" t="str">
        <f t="shared" si="2"/>
        <v/>
      </c>
    </row>
    <row r="9" spans="1:9" s="5" customFormat="1" ht="22.5" customHeight="1" x14ac:dyDescent="0.25">
      <c r="A9" s="21"/>
      <c r="B9" s="22"/>
      <c r="C9" s="22"/>
      <c r="D9" s="22"/>
      <c r="E9" s="12"/>
      <c r="F9" s="12"/>
      <c r="G9" s="15"/>
      <c r="H9" s="12"/>
      <c r="I9" s="13"/>
    </row>
    <row r="10" spans="1:9" ht="67.5" customHeight="1" x14ac:dyDescent="0.25"/>
    <row r="11" spans="1:9" x14ac:dyDescent="0.25">
      <c r="E11" s="14">
        <f>Datenerfassung!F151</f>
        <v>0</v>
      </c>
      <c r="F11" s="9">
        <f>Datenerfassung!B2</f>
        <v>0</v>
      </c>
    </row>
  </sheetData>
  <sheetProtection algorithmName="SHA-512" hashValue="iWRZKv+tbPItafvDDGbvbWzxBTT7DUw/ehMbsvlZ7/NHq1AqvInPiRh/pEjw1AM+7PdiVeK8mlwLR0BKF5RXdw==" saltValue="mgQ4rH/3263DbItOii0BTA=="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activeCell="I9" sqref="I9"/>
    </sheetView>
  </sheetViews>
  <sheetFormatPr baseColWidth="10" defaultRowHeight="15.75" x14ac:dyDescent="0.25"/>
  <cols>
    <col min="1" max="1" width="5.5703125" style="20" hidden="1" customWidth="1"/>
    <col min="2" max="2" width="12.7109375" style="20" hidden="1" customWidth="1"/>
    <col min="3" max="3" width="9.85546875" style="20" hidden="1" customWidth="1"/>
    <col min="4" max="4" width="8.42578125" style="20" hidden="1" customWidth="1"/>
    <col min="5" max="5" width="12.7109375" style="9" bestFit="1" customWidth="1"/>
    <col min="6" max="6" width="18.140625" style="9" customWidth="1"/>
    <col min="7" max="7" width="12" style="9" customWidth="1"/>
    <col min="8" max="8" width="6.7109375" style="9" customWidth="1"/>
    <col min="9" max="9" width="8.42578125" style="9" customWidth="1"/>
    <col min="10" max="16384" width="11.42578125" style="4"/>
  </cols>
  <sheetData>
    <row r="1" spans="1:9" x14ac:dyDescent="0.25">
      <c r="I1" s="10" t="str">
        <f>IF(OR(ROUND(Datenerfassung!A2/10000000, 0) = 30, Datenerfassung!A2 &lt; 10000000), CONCATENATE("+",TEXT(MOD(Datenerfassung!A2,10000000),"0000000"),"+"), TEXT(Datenerfassung!A2,"000000000"))</f>
        <v>+0000000+</v>
      </c>
    </row>
    <row r="2" spans="1:9" ht="12" customHeight="1" x14ac:dyDescent="0.25"/>
    <row r="3" spans="1:9" x14ac:dyDescent="0.25">
      <c r="G3" s="16">
        <v>0</v>
      </c>
      <c r="H3" s="52">
        <f>SUM(I6:I9)/100</f>
        <v>0</v>
      </c>
      <c r="I3" s="52"/>
    </row>
    <row r="4" spans="1:9" ht="10.5" customHeight="1" x14ac:dyDescent="0.25">
      <c r="B4" s="20">
        <v>3</v>
      </c>
      <c r="C4" s="20">
        <v>4</v>
      </c>
      <c r="D4" s="20">
        <v>5</v>
      </c>
      <c r="I4" s="11"/>
    </row>
    <row r="5" spans="1:9" hidden="1" x14ac:dyDescent="0.25">
      <c r="A5" s="20" t="s">
        <v>13</v>
      </c>
      <c r="B5" s="20" t="s">
        <v>0</v>
      </c>
      <c r="C5" s="20" t="s">
        <v>1</v>
      </c>
      <c r="D5" s="20" t="s">
        <v>14</v>
      </c>
      <c r="G5" s="9" t="s">
        <v>0</v>
      </c>
      <c r="H5" s="9" t="s">
        <v>1</v>
      </c>
      <c r="I5" s="9" t="s">
        <v>14</v>
      </c>
    </row>
    <row r="6" spans="1:9" s="5" customFormat="1" ht="22.5" customHeight="1" x14ac:dyDescent="0.25">
      <c r="A6" s="21">
        <v>1</v>
      </c>
      <c r="B6" s="22" t="e">
        <f>VLOOKUP('Beleg 8'!$A6,Datenerfassung!$S$171:$W$184,B$4,FALSE)</f>
        <v>#N/A</v>
      </c>
      <c r="C6" s="22" t="e">
        <f>VLOOKUP('Beleg 8'!$A6,Datenerfassung!$S$171:$W$184,C$4,FALSE)</f>
        <v>#N/A</v>
      </c>
      <c r="D6" s="22" t="e">
        <f>VLOOKUP('Beleg 8'!$A6,Datenerfassung!$S$171:$W$184,D$4,FALSE)</f>
        <v>#N/A</v>
      </c>
      <c r="E6" s="12"/>
      <c r="F6" s="12"/>
      <c r="G6" s="15" t="str">
        <f>IF(ISNA(B6),"",B6)</f>
        <v/>
      </c>
      <c r="H6" s="12" t="str">
        <f t="shared" ref="H6:H8" si="0">IF(ISNA(C6),"",C6)</f>
        <v/>
      </c>
      <c r="I6" s="13" t="str">
        <f>IF(ISNA(D6),"",D6*100)</f>
        <v/>
      </c>
    </row>
    <row r="7" spans="1:9" s="5" customFormat="1" ht="22.5" customHeight="1" x14ac:dyDescent="0.25">
      <c r="A7" s="21">
        <v>2</v>
      </c>
      <c r="B7" s="22" t="e">
        <f>VLOOKUP('Beleg 8'!$A7,Datenerfassung!$S$171:$W$184,B$4,FALSE)</f>
        <v>#N/A</v>
      </c>
      <c r="C7" s="22" t="e">
        <f>VLOOKUP('Beleg 8'!$A7,Datenerfassung!$S$171:$W$184,C$4,FALSE)</f>
        <v>#N/A</v>
      </c>
      <c r="D7" s="22" t="e">
        <f>VLOOKUP('Beleg 8'!$A7,Datenerfassung!$S$171:$W$184,D$4,FALSE)</f>
        <v>#N/A</v>
      </c>
      <c r="E7" s="12"/>
      <c r="F7" s="12"/>
      <c r="G7" s="15" t="str">
        <f t="shared" ref="G7:G8" si="1">IF(ISNA(B7),"",B7)</f>
        <v/>
      </c>
      <c r="H7" s="12" t="str">
        <f t="shared" si="0"/>
        <v/>
      </c>
      <c r="I7" s="13" t="str">
        <f t="shared" ref="I7:I8" si="2">IF(ISNA(D7),"",D7*100)</f>
        <v/>
      </c>
    </row>
    <row r="8" spans="1:9" s="5" customFormat="1" ht="22.5" customHeight="1" x14ac:dyDescent="0.25">
      <c r="A8" s="21">
        <v>3</v>
      </c>
      <c r="B8" s="22" t="e">
        <f>VLOOKUP('Beleg 8'!$A8,Datenerfassung!$S$171:$W$184,B$4,FALSE)</f>
        <v>#N/A</v>
      </c>
      <c r="C8" s="22" t="e">
        <f>VLOOKUP('Beleg 8'!$A8,Datenerfassung!$S$171:$W$184,C$4,FALSE)</f>
        <v>#N/A</v>
      </c>
      <c r="D8" s="22" t="e">
        <f>VLOOKUP('Beleg 8'!$A8,Datenerfassung!$S$171:$W$184,D$4,FALSE)</f>
        <v>#N/A</v>
      </c>
      <c r="E8" s="12"/>
      <c r="F8" s="12"/>
      <c r="G8" s="15" t="str">
        <f t="shared" si="1"/>
        <v/>
      </c>
      <c r="H8" s="12" t="str">
        <f t="shared" si="0"/>
        <v/>
      </c>
      <c r="I8" s="13" t="str">
        <f t="shared" si="2"/>
        <v/>
      </c>
    </row>
    <row r="9" spans="1:9" s="5" customFormat="1" ht="22.5" customHeight="1" x14ac:dyDescent="0.25">
      <c r="A9" s="21"/>
      <c r="B9" s="22"/>
      <c r="C9" s="22"/>
      <c r="D9" s="22"/>
      <c r="E9" s="12"/>
      <c r="F9" s="12"/>
      <c r="G9" s="15"/>
      <c r="H9" s="12"/>
      <c r="I9" s="13"/>
    </row>
    <row r="10" spans="1:9" ht="67.5" customHeight="1" x14ac:dyDescent="0.25"/>
    <row r="11" spans="1:9" x14ac:dyDescent="0.25">
      <c r="E11" s="14">
        <f>Datenerfassung!F169</f>
        <v>0</v>
      </c>
      <c r="F11" s="9">
        <f>Datenerfassung!B2</f>
        <v>0</v>
      </c>
    </row>
  </sheetData>
  <sheetProtection algorithmName="SHA-512" hashValue="4cq8e28nvVwwYqZWQeYHIxn3EIupU1FOU8BXzcq63JxJofCpUAjM2FJ5OIA1mVqGlEcTATOtoUu4v3XHBnQFZA==" saltValue="9ipdpXLTDguT9hDk7hJ7Uw=="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5"/>
  <sheetViews>
    <sheetView tabSelected="1" zoomScaleNormal="100" workbookViewId="0">
      <selection activeCell="A2" sqref="A2"/>
    </sheetView>
  </sheetViews>
  <sheetFormatPr baseColWidth="10" defaultRowHeight="15" x14ac:dyDescent="0.25"/>
  <cols>
    <col min="1" max="1" width="13.28515625" bestFit="1" customWidth="1"/>
    <col min="2" max="2" width="54.140625" bestFit="1" customWidth="1"/>
    <col min="3" max="3" width="13.140625" customWidth="1"/>
    <col min="4" max="5" width="13.140625" style="23" hidden="1" customWidth="1"/>
    <col min="6" max="6" width="13.140625" customWidth="1"/>
    <col min="7" max="13" width="11.42578125" style="23" hidden="1" customWidth="1"/>
    <col min="14" max="15" width="11.42578125" style="29" hidden="1" customWidth="1"/>
    <col min="16" max="16" width="10" style="29" hidden="1" customWidth="1"/>
    <col min="17" max="18" width="11.42578125" style="29" hidden="1" customWidth="1"/>
    <col min="19" max="23" width="11.42578125" style="23" hidden="1" customWidth="1"/>
    <col min="24" max="24" width="66" hidden="1" customWidth="1"/>
  </cols>
  <sheetData>
    <row r="1" spans="1:24" x14ac:dyDescent="0.25">
      <c r="A1" s="1" t="s">
        <v>6</v>
      </c>
      <c r="B1" s="1" t="s">
        <v>7</v>
      </c>
      <c r="C1" s="50" t="s">
        <v>8</v>
      </c>
      <c r="D1" s="50"/>
      <c r="E1" s="50"/>
      <c r="F1" s="50"/>
      <c r="G1" s="49"/>
      <c r="H1" s="49"/>
      <c r="I1" s="49"/>
      <c r="K1" s="28"/>
      <c r="M1" s="29"/>
      <c r="R1" s="23"/>
      <c r="X1" s="1"/>
    </row>
    <row r="2" spans="1:24" x14ac:dyDescent="0.25">
      <c r="A2" s="39"/>
      <c r="B2" s="39"/>
      <c r="C2" s="51"/>
      <c r="D2" s="51"/>
      <c r="E2" s="51"/>
      <c r="F2" s="51"/>
      <c r="G2" s="49"/>
      <c r="H2" s="49"/>
      <c r="I2" s="49"/>
      <c r="K2" s="30"/>
      <c r="L2" s="29"/>
      <c r="M2" s="29"/>
      <c r="P2" s="23"/>
      <c r="Q2" s="23"/>
      <c r="R2" s="23"/>
      <c r="X2" s="1"/>
    </row>
    <row r="3" spans="1:24" hidden="1" x14ac:dyDescent="0.25">
      <c r="A3" s="1"/>
      <c r="B3" s="1"/>
      <c r="C3" s="1"/>
      <c r="F3" s="1"/>
      <c r="G3" s="49" t="s">
        <v>37</v>
      </c>
      <c r="H3" s="49"/>
      <c r="I3" s="49"/>
      <c r="K3" s="28">
        <v>44522</v>
      </c>
      <c r="X3" s="1"/>
    </row>
    <row r="4" spans="1:24" hidden="1" x14ac:dyDescent="0.25">
      <c r="A4" s="1" t="s">
        <v>58</v>
      </c>
      <c r="B4" s="1"/>
      <c r="C4" s="1"/>
      <c r="F4" s="1"/>
      <c r="G4" s="49"/>
      <c r="H4" s="49"/>
      <c r="I4" s="49"/>
      <c r="K4" s="28"/>
      <c r="X4" s="1"/>
    </row>
    <row r="5" spans="1:24" hidden="1" x14ac:dyDescent="0.25">
      <c r="A5" s="43">
        <v>0.19</v>
      </c>
      <c r="B5" s="1"/>
      <c r="C5" s="1"/>
      <c r="F5" s="1"/>
      <c r="G5" s="42"/>
      <c r="H5" s="42"/>
      <c r="I5" s="42"/>
      <c r="K5" s="28"/>
      <c r="X5" s="1"/>
    </row>
    <row r="6" spans="1:24" x14ac:dyDescent="0.25">
      <c r="A6" s="1"/>
      <c r="B6" s="1"/>
      <c r="C6" s="1"/>
      <c r="F6" s="1"/>
      <c r="G6" s="49"/>
      <c r="H6" s="49"/>
      <c r="I6" s="49"/>
      <c r="K6" s="28"/>
      <c r="X6" s="1"/>
    </row>
    <row r="7" spans="1:24" ht="15.75" x14ac:dyDescent="0.25">
      <c r="A7" s="46" t="s">
        <v>20</v>
      </c>
      <c r="B7" s="46"/>
      <c r="C7" s="6" t="s">
        <v>15</v>
      </c>
      <c r="D7" s="24"/>
      <c r="E7" s="25"/>
      <c r="F7" s="41"/>
      <c r="G7" s="47" t="s">
        <v>18</v>
      </c>
      <c r="H7" s="47"/>
      <c r="I7" s="47"/>
      <c r="J7" s="31"/>
      <c r="K7" s="48" t="s">
        <v>35</v>
      </c>
      <c r="L7" s="48"/>
      <c r="M7" s="48"/>
      <c r="N7" s="48" t="s">
        <v>19</v>
      </c>
      <c r="O7" s="48"/>
      <c r="P7" s="48"/>
      <c r="Q7" s="48" t="s">
        <v>36</v>
      </c>
      <c r="R7" s="48"/>
      <c r="X7" s="1" t="str">
        <f>IF(F7&lt;$K$3, "Eine Belieferung der Ärzte kann erst ab dem 31.05.2021 erfolgen", "")</f>
        <v>Eine Belieferung der Ärzte kann erst ab dem 31.05.2021 erfolgen</v>
      </c>
    </row>
    <row r="8" spans="1:24" s="7" customFormat="1" x14ac:dyDescent="0.25">
      <c r="A8" s="2" t="s">
        <v>0</v>
      </c>
      <c r="B8" s="2" t="s">
        <v>4</v>
      </c>
      <c r="C8" s="2" t="s">
        <v>1</v>
      </c>
      <c r="D8" s="26" t="s">
        <v>38</v>
      </c>
      <c r="E8" s="26" t="s">
        <v>39</v>
      </c>
      <c r="F8" s="2" t="s">
        <v>2</v>
      </c>
      <c r="G8" s="32" t="s">
        <v>25</v>
      </c>
      <c r="H8" s="32" t="s">
        <v>9</v>
      </c>
      <c r="I8" s="32" t="s">
        <v>10</v>
      </c>
      <c r="J8" s="32" t="s">
        <v>15</v>
      </c>
      <c r="K8" s="33" t="s">
        <v>25</v>
      </c>
      <c r="L8" s="33" t="s">
        <v>9</v>
      </c>
      <c r="M8" s="33" t="s">
        <v>10</v>
      </c>
      <c r="N8" s="33" t="s">
        <v>25</v>
      </c>
      <c r="O8" s="33" t="s">
        <v>9</v>
      </c>
      <c r="P8" s="33" t="s">
        <v>10</v>
      </c>
      <c r="Q8" s="33" t="s">
        <v>16</v>
      </c>
      <c r="R8" s="33" t="s">
        <v>17</v>
      </c>
      <c r="S8" s="34" t="s">
        <v>11</v>
      </c>
      <c r="T8" s="34" t="s">
        <v>12</v>
      </c>
      <c r="U8" s="44"/>
      <c r="V8" s="44"/>
      <c r="W8" s="44"/>
      <c r="X8" s="38"/>
    </row>
    <row r="9" spans="1:24" x14ac:dyDescent="0.25">
      <c r="A9" s="3">
        <v>17377625</v>
      </c>
      <c r="B9" s="3" t="s">
        <v>3</v>
      </c>
      <c r="C9" s="40"/>
      <c r="D9" s="27">
        <f>ROUND(C9,0)</f>
        <v>0</v>
      </c>
      <c r="E9" s="27">
        <f>C9</f>
        <v>0</v>
      </c>
      <c r="F9" s="8" t="str">
        <f t="shared" ref="F9:F22" si="0">IF(AND(C9&gt;0,X9="",J9&gt;=$K$3), N9+O9+P9, "")</f>
        <v/>
      </c>
      <c r="G9" s="23">
        <f>IF(E9&lt;100,C9,IF(E9-C9&gt;100,0,MIN(100-(E9-C9))))</f>
        <v>0</v>
      </c>
      <c r="H9" s="23">
        <f>IF(E9&lt;=100,0,IF(E9-C9&gt;150,0,MIN(150,E9)-MAX(100,E9-C9)))</f>
        <v>0</v>
      </c>
      <c r="I9" s="23">
        <f>IF(E9&lt;=150,0,E9-MAX(150,E9-C9))</f>
        <v>0</v>
      </c>
      <c r="J9" s="28">
        <f>F$7</f>
        <v>0</v>
      </c>
      <c r="K9" s="23">
        <v>7.58</v>
      </c>
      <c r="L9" s="23">
        <v>4.92</v>
      </c>
      <c r="M9" s="23">
        <v>2.52</v>
      </c>
      <c r="N9" s="29" t="str">
        <f>IF($J9&lt;$K$3, "",G9*ROUND((K9+$Q9+$R9)*(100%+$A$5),2))</f>
        <v/>
      </c>
      <c r="O9" s="29" t="str">
        <f t="shared" ref="O9:P9" si="1">IF($J9&lt;$K$3, "",H9*ROUND((L9+$Q9+$R9)*(100%+$A$5),2))</f>
        <v/>
      </c>
      <c r="P9" s="29" t="str">
        <f t="shared" si="1"/>
        <v/>
      </c>
      <c r="Q9" s="29">
        <v>3.72</v>
      </c>
      <c r="R9" s="29">
        <v>7.45</v>
      </c>
      <c r="S9" s="23">
        <f>IF(C9&gt;0,1,0)</f>
        <v>0</v>
      </c>
      <c r="T9" s="23">
        <f>S9</f>
        <v>0</v>
      </c>
      <c r="U9" s="23" t="str">
        <f>IF(S9&gt;0,A9,"")</f>
        <v/>
      </c>
      <c r="V9" s="23" t="str">
        <f>IF(S9&gt;0,C9,"")</f>
        <v/>
      </c>
      <c r="W9" s="36" t="str">
        <f>IF(S9&gt;0,F9,"")</f>
        <v/>
      </c>
      <c r="X9" s="1" t="str">
        <f t="shared" ref="X9:X22" si="2">IF(AND(C9&lt;&gt;0,T9&gt;3),"Es dürfen maximal 3 Positionen auf einem Rezept gedruckt werden!","")</f>
        <v/>
      </c>
    </row>
    <row r="10" spans="1:24" x14ac:dyDescent="0.25">
      <c r="A10" s="3">
        <v>17377588</v>
      </c>
      <c r="B10" s="3" t="s">
        <v>51</v>
      </c>
      <c r="C10" s="40"/>
      <c r="D10" s="27">
        <f t="shared" ref="D10:D22" si="3">ROUND(C10,0)</f>
        <v>0</v>
      </c>
      <c r="E10" s="27">
        <f>E9+C10</f>
        <v>0</v>
      </c>
      <c r="F10" s="8" t="str">
        <f t="shared" si="0"/>
        <v/>
      </c>
      <c r="G10" s="23">
        <f t="shared" ref="G10:G22" si="4">IF(E10&lt;100,C10,IF(E10-C10&gt;100,0,MIN(100-(E10-C10))))</f>
        <v>0</v>
      </c>
      <c r="H10" s="23">
        <f t="shared" ref="H10:H22" si="5">IF(E10&lt;=100,0,IF(E10-C10&gt;150,0,MIN(150,E10)-MAX(100,E10-C10)))</f>
        <v>0</v>
      </c>
      <c r="I10" s="23">
        <f t="shared" ref="I10:I22" si="6">IF(E10&lt;=150,0,E10-MAX(150,E10-C10))</f>
        <v>0</v>
      </c>
      <c r="J10" s="28">
        <f t="shared" ref="J10:J22" si="7">F$7</f>
        <v>0</v>
      </c>
      <c r="K10" s="23">
        <v>7.58</v>
      </c>
      <c r="L10" s="23">
        <v>4.92</v>
      </c>
      <c r="M10" s="23">
        <v>2.52</v>
      </c>
      <c r="N10" s="29" t="str">
        <f t="shared" ref="N10:N22" si="8">IF($J10&lt;$K$3, "",G10*ROUND((K10+$Q10+$R10)*(100%+$A$5),2))</f>
        <v/>
      </c>
      <c r="O10" s="29" t="str">
        <f t="shared" ref="O10:O22" si="9">IF($J10&lt;$K$3, "",H10*ROUND((L10+$Q10+$R10)*(100%+$A$5),2))</f>
        <v/>
      </c>
      <c r="P10" s="29" t="str">
        <f t="shared" ref="P10:P22" si="10">IF($J10&lt;$K$3, "",I10*ROUND((M10+$Q10+$R10)*(100%+$A$5),2))</f>
        <v/>
      </c>
      <c r="Q10" s="29">
        <v>3.72</v>
      </c>
      <c r="R10" s="29">
        <v>7.45</v>
      </c>
      <c r="S10" s="23">
        <f>IF(C10&gt;0,T9+1,0)</f>
        <v>0</v>
      </c>
      <c r="T10" s="23">
        <f>IF(C10&gt;0,T9+1,T9)</f>
        <v>0</v>
      </c>
      <c r="U10" s="23" t="str">
        <f t="shared" ref="U10:U22" si="11">IF(S10&gt;0,A10,"")</f>
        <v/>
      </c>
      <c r="V10" s="23" t="str">
        <f t="shared" ref="V10:V22" si="12">IF(S10&gt;0,C10,"")</f>
        <v/>
      </c>
      <c r="W10" s="36" t="str">
        <f t="shared" ref="W10:W22" si="13">IF(S10&gt;0,F10,"")</f>
        <v/>
      </c>
      <c r="X10" s="1" t="str">
        <f t="shared" si="2"/>
        <v/>
      </c>
    </row>
    <row r="11" spans="1:24" x14ac:dyDescent="0.25">
      <c r="A11" s="3">
        <v>17377602</v>
      </c>
      <c r="B11" s="3" t="s">
        <v>45</v>
      </c>
      <c r="C11" s="40"/>
      <c r="D11" s="27">
        <f t="shared" si="3"/>
        <v>0</v>
      </c>
      <c r="E11" s="27">
        <f t="shared" ref="E11:E22" si="14">E10+C11</f>
        <v>0</v>
      </c>
      <c r="F11" s="8" t="str">
        <f t="shared" si="0"/>
        <v/>
      </c>
      <c r="G11" s="23">
        <f t="shared" si="4"/>
        <v>0</v>
      </c>
      <c r="H11" s="23">
        <f t="shared" si="5"/>
        <v>0</v>
      </c>
      <c r="I11" s="23">
        <f t="shared" si="6"/>
        <v>0</v>
      </c>
      <c r="J11" s="28">
        <f t="shared" si="7"/>
        <v>0</v>
      </c>
      <c r="K11" s="23">
        <v>7.58</v>
      </c>
      <c r="L11" s="23">
        <v>4.92</v>
      </c>
      <c r="M11" s="23">
        <v>2.52</v>
      </c>
      <c r="N11" s="29" t="str">
        <f t="shared" si="8"/>
        <v/>
      </c>
      <c r="O11" s="29" t="str">
        <f t="shared" si="9"/>
        <v/>
      </c>
      <c r="P11" s="29" t="str">
        <f t="shared" si="10"/>
        <v/>
      </c>
      <c r="Q11" s="29">
        <v>3.72</v>
      </c>
      <c r="R11" s="29">
        <v>7.45</v>
      </c>
      <c r="S11" s="23">
        <f t="shared" ref="S11:S12" si="15">IF(C11&gt;0,T10+1,0)</f>
        <v>0</v>
      </c>
      <c r="T11" s="23">
        <f>IF(C11&gt;0,T10+1,T10)</f>
        <v>0</v>
      </c>
      <c r="U11" s="23" t="str">
        <f t="shared" si="11"/>
        <v/>
      </c>
      <c r="V11" s="23" t="str">
        <f t="shared" si="12"/>
        <v/>
      </c>
      <c r="W11" s="36" t="str">
        <f t="shared" si="13"/>
        <v/>
      </c>
      <c r="X11" s="1" t="str">
        <f t="shared" si="2"/>
        <v/>
      </c>
    </row>
    <row r="12" spans="1:24" x14ac:dyDescent="0.25">
      <c r="A12" s="3">
        <v>17377648</v>
      </c>
      <c r="B12" s="3" t="s">
        <v>52</v>
      </c>
      <c r="C12" s="40"/>
      <c r="D12" s="27">
        <f t="shared" si="3"/>
        <v>0</v>
      </c>
      <c r="E12" s="27">
        <f t="shared" si="14"/>
        <v>0</v>
      </c>
      <c r="F12" s="8" t="str">
        <f t="shared" si="0"/>
        <v/>
      </c>
      <c r="G12" s="23">
        <f t="shared" si="4"/>
        <v>0</v>
      </c>
      <c r="H12" s="23">
        <f t="shared" si="5"/>
        <v>0</v>
      </c>
      <c r="I12" s="23">
        <f t="shared" si="6"/>
        <v>0</v>
      </c>
      <c r="J12" s="28">
        <f t="shared" si="7"/>
        <v>0</v>
      </c>
      <c r="K12" s="23">
        <v>7.58</v>
      </c>
      <c r="L12" s="23">
        <v>4.92</v>
      </c>
      <c r="M12" s="23">
        <v>2.52</v>
      </c>
      <c r="N12" s="29" t="str">
        <f t="shared" si="8"/>
        <v/>
      </c>
      <c r="O12" s="29" t="str">
        <f t="shared" si="9"/>
        <v/>
      </c>
      <c r="P12" s="29" t="str">
        <f t="shared" si="10"/>
        <v/>
      </c>
      <c r="Q12" s="29">
        <v>3.72</v>
      </c>
      <c r="R12" s="29">
        <v>7.45</v>
      </c>
      <c r="S12" s="23">
        <f t="shared" si="15"/>
        <v>0</v>
      </c>
      <c r="T12" s="23">
        <f t="shared" ref="T12" si="16">IF(C12&gt;0,T11+1,T11)</f>
        <v>0</v>
      </c>
      <c r="U12" s="23" t="str">
        <f t="shared" si="11"/>
        <v/>
      </c>
      <c r="V12" s="23" t="str">
        <f t="shared" si="12"/>
        <v/>
      </c>
      <c r="W12" s="36" t="str">
        <f t="shared" si="13"/>
        <v/>
      </c>
      <c r="X12" s="1" t="str">
        <f t="shared" si="2"/>
        <v/>
      </c>
    </row>
    <row r="13" spans="1:24" x14ac:dyDescent="0.25">
      <c r="A13" s="3">
        <v>17895975</v>
      </c>
      <c r="B13" s="3" t="s">
        <v>49</v>
      </c>
      <c r="C13" s="40"/>
      <c r="D13" s="27">
        <f t="shared" si="3"/>
        <v>0</v>
      </c>
      <c r="E13" s="27">
        <f t="shared" si="14"/>
        <v>0</v>
      </c>
      <c r="F13" s="8" t="str">
        <f t="shared" si="0"/>
        <v/>
      </c>
      <c r="G13" s="23">
        <f t="shared" si="4"/>
        <v>0</v>
      </c>
      <c r="H13" s="23">
        <f t="shared" si="5"/>
        <v>0</v>
      </c>
      <c r="I13" s="23">
        <f t="shared" si="6"/>
        <v>0</v>
      </c>
      <c r="J13" s="28">
        <f t="shared" si="7"/>
        <v>0</v>
      </c>
      <c r="K13" s="23">
        <v>7.58</v>
      </c>
      <c r="L13" s="23">
        <v>4.92</v>
      </c>
      <c r="M13" s="23">
        <v>2.52</v>
      </c>
      <c r="N13" s="29" t="str">
        <f t="shared" si="8"/>
        <v/>
      </c>
      <c r="O13" s="29" t="str">
        <f t="shared" si="9"/>
        <v/>
      </c>
      <c r="P13" s="29" t="str">
        <f t="shared" si="10"/>
        <v/>
      </c>
      <c r="Q13" s="29">
        <v>3.72</v>
      </c>
      <c r="R13" s="29">
        <v>7.45</v>
      </c>
      <c r="S13" s="23">
        <f t="shared" ref="S13" si="17">IF(C13&gt;0,T12+1,0)</f>
        <v>0</v>
      </c>
      <c r="T13" s="23">
        <f t="shared" ref="T13" si="18">IF(C13&gt;0,T12+1,T12)</f>
        <v>0</v>
      </c>
      <c r="U13" s="23" t="str">
        <f t="shared" si="11"/>
        <v/>
      </c>
      <c r="V13" s="23" t="str">
        <f t="shared" si="12"/>
        <v/>
      </c>
      <c r="W13" s="36" t="str">
        <f t="shared" si="13"/>
        <v/>
      </c>
      <c r="X13" s="1" t="str">
        <f t="shared" si="2"/>
        <v/>
      </c>
    </row>
    <row r="14" spans="1:24" x14ac:dyDescent="0.25">
      <c r="A14" s="3">
        <v>17899252</v>
      </c>
      <c r="B14" s="3" t="s">
        <v>53</v>
      </c>
      <c r="C14" s="40"/>
      <c r="D14" s="27">
        <f t="shared" si="3"/>
        <v>0</v>
      </c>
      <c r="E14" s="27">
        <f t="shared" si="14"/>
        <v>0</v>
      </c>
      <c r="F14" s="8" t="str">
        <f t="shared" si="0"/>
        <v/>
      </c>
      <c r="G14" s="23">
        <f t="shared" ref="G14:G15" si="19">IF(E14&lt;100,C14,IF(E14-C14&gt;100,0,MIN(100-(E14-C14))))</f>
        <v>0</v>
      </c>
      <c r="H14" s="23">
        <f t="shared" ref="H14:H15" si="20">IF(E14&lt;=100,0,IF(E14-C14&gt;150,0,MIN(150,E14)-MAX(100,E14-C14)))</f>
        <v>0</v>
      </c>
      <c r="I14" s="23">
        <f t="shared" ref="I14:I15" si="21">IF(E14&lt;=150,0,E14-MAX(150,E14-C14))</f>
        <v>0</v>
      </c>
      <c r="J14" s="28">
        <f t="shared" ref="J14:J15" si="22">F$7</f>
        <v>0</v>
      </c>
      <c r="K14" s="23">
        <v>7.58</v>
      </c>
      <c r="L14" s="23">
        <v>4.92</v>
      </c>
      <c r="M14" s="23">
        <v>2.52</v>
      </c>
      <c r="N14" s="29" t="str">
        <f t="shared" si="8"/>
        <v/>
      </c>
      <c r="O14" s="29" t="str">
        <f t="shared" si="9"/>
        <v/>
      </c>
      <c r="P14" s="29" t="str">
        <f t="shared" si="10"/>
        <v/>
      </c>
      <c r="Q14" s="29">
        <v>3.72</v>
      </c>
      <c r="R14" s="29">
        <v>7.45</v>
      </c>
      <c r="S14" s="23">
        <f t="shared" ref="S14:S17" si="23">IF(C14&gt;0,T13+1,0)</f>
        <v>0</v>
      </c>
      <c r="T14" s="23">
        <f t="shared" ref="T14:T17" si="24">IF(C14&gt;0,T13+1,T13)</f>
        <v>0</v>
      </c>
      <c r="U14" s="23" t="str">
        <f t="shared" si="11"/>
        <v/>
      </c>
      <c r="V14" s="23" t="str">
        <f t="shared" si="12"/>
        <v/>
      </c>
      <c r="W14" s="36" t="str">
        <f t="shared" si="13"/>
        <v/>
      </c>
      <c r="X14" s="1" t="str">
        <f t="shared" si="2"/>
        <v/>
      </c>
    </row>
    <row r="15" spans="1:24" x14ac:dyDescent="0.25">
      <c r="A15" s="3">
        <v>18294315</v>
      </c>
      <c r="B15" s="3" t="s">
        <v>54</v>
      </c>
      <c r="C15" s="40"/>
      <c r="D15" s="27">
        <f t="shared" si="3"/>
        <v>0</v>
      </c>
      <c r="E15" s="27">
        <f t="shared" si="14"/>
        <v>0</v>
      </c>
      <c r="F15" s="8" t="str">
        <f t="shared" si="0"/>
        <v/>
      </c>
      <c r="G15" s="23">
        <f t="shared" si="19"/>
        <v>0</v>
      </c>
      <c r="H15" s="23">
        <f t="shared" si="20"/>
        <v>0</v>
      </c>
      <c r="I15" s="23">
        <f t="shared" si="21"/>
        <v>0</v>
      </c>
      <c r="J15" s="28">
        <f t="shared" si="22"/>
        <v>0</v>
      </c>
      <c r="K15" s="23">
        <v>7.58</v>
      </c>
      <c r="L15" s="23">
        <v>4.92</v>
      </c>
      <c r="M15" s="23">
        <v>2.52</v>
      </c>
      <c r="N15" s="29" t="str">
        <f t="shared" si="8"/>
        <v/>
      </c>
      <c r="O15" s="29" t="str">
        <f t="shared" si="9"/>
        <v/>
      </c>
      <c r="P15" s="29" t="str">
        <f t="shared" si="10"/>
        <v/>
      </c>
      <c r="Q15" s="29">
        <v>3.72</v>
      </c>
      <c r="R15" s="29">
        <v>7.45</v>
      </c>
      <c r="S15" s="23">
        <f t="shared" si="23"/>
        <v>0</v>
      </c>
      <c r="T15" s="23">
        <f t="shared" si="24"/>
        <v>0</v>
      </c>
      <c r="U15" s="23" t="str">
        <f t="shared" si="11"/>
        <v/>
      </c>
      <c r="V15" s="23" t="str">
        <f t="shared" si="12"/>
        <v/>
      </c>
      <c r="W15" s="36" t="str">
        <f t="shared" si="13"/>
        <v/>
      </c>
      <c r="X15" s="1" t="str">
        <f t="shared" si="2"/>
        <v/>
      </c>
    </row>
    <row r="16" spans="1:24" x14ac:dyDescent="0.25">
      <c r="A16" s="3">
        <v>18296171</v>
      </c>
      <c r="B16" s="3" t="s">
        <v>55</v>
      </c>
      <c r="C16" s="40"/>
      <c r="D16" s="27">
        <f t="shared" si="3"/>
        <v>0</v>
      </c>
      <c r="E16" s="27">
        <f t="shared" si="14"/>
        <v>0</v>
      </c>
      <c r="F16" s="8" t="str">
        <f t="shared" si="0"/>
        <v/>
      </c>
      <c r="G16" s="23">
        <f t="shared" si="4"/>
        <v>0</v>
      </c>
      <c r="H16" s="23">
        <f t="shared" si="5"/>
        <v>0</v>
      </c>
      <c r="I16" s="23">
        <f t="shared" si="6"/>
        <v>0</v>
      </c>
      <c r="J16" s="28">
        <f t="shared" si="7"/>
        <v>0</v>
      </c>
      <c r="K16" s="23">
        <v>7.58</v>
      </c>
      <c r="L16" s="23">
        <v>4.92</v>
      </c>
      <c r="M16" s="23">
        <v>2.52</v>
      </c>
      <c r="N16" s="29" t="str">
        <f t="shared" si="8"/>
        <v/>
      </c>
      <c r="O16" s="29" t="str">
        <f t="shared" si="9"/>
        <v/>
      </c>
      <c r="P16" s="29" t="str">
        <f t="shared" si="10"/>
        <v/>
      </c>
      <c r="Q16" s="29">
        <v>3.72</v>
      </c>
      <c r="R16" s="29">
        <v>7.45</v>
      </c>
      <c r="S16" s="23">
        <f t="shared" si="23"/>
        <v>0</v>
      </c>
      <c r="T16" s="23">
        <f t="shared" si="24"/>
        <v>0</v>
      </c>
      <c r="U16" s="23" t="str">
        <f t="shared" si="11"/>
        <v/>
      </c>
      <c r="V16" s="23" t="str">
        <f t="shared" si="12"/>
        <v/>
      </c>
      <c r="W16" s="36" t="str">
        <f t="shared" si="13"/>
        <v/>
      </c>
      <c r="X16" s="1" t="str">
        <f t="shared" si="2"/>
        <v/>
      </c>
    </row>
    <row r="17" spans="1:24" x14ac:dyDescent="0.25">
      <c r="A17" s="3">
        <v>18276228</v>
      </c>
      <c r="B17" s="3" t="s">
        <v>56</v>
      </c>
      <c r="C17" s="40"/>
      <c r="D17" s="27">
        <f t="shared" si="3"/>
        <v>0</v>
      </c>
      <c r="E17" s="27">
        <f t="shared" si="14"/>
        <v>0</v>
      </c>
      <c r="F17" s="8" t="str">
        <f t="shared" si="0"/>
        <v/>
      </c>
      <c r="G17" s="23">
        <f t="shared" ref="G17:G20" si="25">IF(E17&lt;100,C17,IF(E17-C17&gt;100,0,MIN(100-(E17-C17))))</f>
        <v>0</v>
      </c>
      <c r="H17" s="23">
        <f t="shared" ref="H17:H20" si="26">IF(E17&lt;=100,0,IF(E17-C17&gt;150,0,MIN(150,E17)-MAX(100,E17-C17)))</f>
        <v>0</v>
      </c>
      <c r="I17" s="23">
        <f t="shared" ref="I17:I20" si="27">IF(E17&lt;=150,0,E17-MAX(150,E17-C17))</f>
        <v>0</v>
      </c>
      <c r="J17" s="28">
        <f>F$7</f>
        <v>0</v>
      </c>
      <c r="K17" s="23">
        <v>7.58</v>
      </c>
      <c r="L17" s="23">
        <v>4.92</v>
      </c>
      <c r="M17" s="23">
        <v>2.52</v>
      </c>
      <c r="N17" s="29" t="str">
        <f t="shared" si="8"/>
        <v/>
      </c>
      <c r="O17" s="29" t="str">
        <f t="shared" si="9"/>
        <v/>
      </c>
      <c r="P17" s="29" t="str">
        <f t="shared" si="10"/>
        <v/>
      </c>
      <c r="Q17" s="29">
        <v>3.72</v>
      </c>
      <c r="R17" s="29">
        <v>7.45</v>
      </c>
      <c r="S17" s="23">
        <f t="shared" si="23"/>
        <v>0</v>
      </c>
      <c r="T17" s="23">
        <f t="shared" si="24"/>
        <v>0</v>
      </c>
      <c r="U17" s="23" t="str">
        <f t="shared" si="11"/>
        <v/>
      </c>
      <c r="V17" s="23" t="str">
        <f t="shared" si="12"/>
        <v/>
      </c>
      <c r="W17" s="36" t="str">
        <f t="shared" si="13"/>
        <v/>
      </c>
      <c r="X17" s="1" t="str">
        <f t="shared" si="2"/>
        <v/>
      </c>
    </row>
    <row r="18" spans="1:24" x14ac:dyDescent="0.25">
      <c r="A18" s="3">
        <v>18326759</v>
      </c>
      <c r="B18" s="3" t="s">
        <v>65</v>
      </c>
      <c r="C18" s="40"/>
      <c r="D18" s="27">
        <f t="shared" ref="D18:D21" si="28">ROUND(C18,0)</f>
        <v>0</v>
      </c>
      <c r="E18" s="27">
        <f t="shared" si="14"/>
        <v>0</v>
      </c>
      <c r="F18" s="8" t="str">
        <f t="shared" ref="F18:F21" si="29">IF(AND(C18&gt;0,X18="",J18&gt;=$K$3), N18+O18+P18, "")</f>
        <v/>
      </c>
      <c r="G18" s="23">
        <f t="shared" si="25"/>
        <v>0</v>
      </c>
      <c r="H18" s="23">
        <f t="shared" si="26"/>
        <v>0</v>
      </c>
      <c r="I18" s="23">
        <f t="shared" si="27"/>
        <v>0</v>
      </c>
      <c r="J18" s="28">
        <f t="shared" ref="J18:J20" si="30">F$7</f>
        <v>0</v>
      </c>
      <c r="K18" s="23">
        <v>7.58</v>
      </c>
      <c r="L18" s="23">
        <v>4.92</v>
      </c>
      <c r="M18" s="23">
        <v>2.52</v>
      </c>
      <c r="N18" s="29" t="str">
        <f t="shared" ref="N18:N21" si="31">IF($J18&lt;$K$3, "",G18*ROUND((K18+$Q18+$R18)*(100%+$A$5),2))</f>
        <v/>
      </c>
      <c r="O18" s="29" t="str">
        <f t="shared" ref="O18:O21" si="32">IF($J18&lt;$K$3, "",H18*ROUND((L18+$Q18+$R18)*(100%+$A$5),2))</f>
        <v/>
      </c>
      <c r="P18" s="29" t="str">
        <f t="shared" ref="P18:P21" si="33">IF($J18&lt;$K$3, "",I18*ROUND((M18+$Q18+$R18)*(100%+$A$5),2))</f>
        <v/>
      </c>
      <c r="Q18" s="29">
        <v>3.72</v>
      </c>
      <c r="R18" s="29">
        <v>7.45</v>
      </c>
      <c r="S18" s="23">
        <f t="shared" ref="S18:S21" si="34">IF(C18&gt;0,T17+1,0)</f>
        <v>0</v>
      </c>
      <c r="T18" s="23">
        <f t="shared" ref="T18:T21" si="35">IF(C18&gt;0,T17+1,T17)</f>
        <v>0</v>
      </c>
      <c r="U18" s="23" t="str">
        <f t="shared" ref="U18:U21" si="36">IF(S18&gt;0,A18,"")</f>
        <v/>
      </c>
      <c r="V18" s="23" t="str">
        <f t="shared" ref="V18:V21" si="37">IF(S18&gt;0,C18,"")</f>
        <v/>
      </c>
      <c r="W18" s="36" t="str">
        <f t="shared" ref="W18:W21" si="38">IF(S18&gt;0,F18,"")</f>
        <v/>
      </c>
      <c r="X18" s="1" t="str">
        <f t="shared" ref="X18:X21" si="39">IF(AND(C18&lt;&gt;0,T18&gt;3),"Es dürfen maximal 3 Positionen auf einem Rezept gedruckt werden!","")</f>
        <v/>
      </c>
    </row>
    <row r="19" spans="1:24" x14ac:dyDescent="0.25">
      <c r="A19" s="3">
        <v>18375686</v>
      </c>
      <c r="B19" s="3" t="s">
        <v>66</v>
      </c>
      <c r="C19" s="40"/>
      <c r="D19" s="27">
        <f t="shared" si="28"/>
        <v>0</v>
      </c>
      <c r="E19" s="27">
        <f t="shared" si="14"/>
        <v>0</v>
      </c>
      <c r="F19" s="8" t="str">
        <f t="shared" si="29"/>
        <v/>
      </c>
      <c r="G19" s="23">
        <f t="shared" si="25"/>
        <v>0</v>
      </c>
      <c r="H19" s="23">
        <f t="shared" si="26"/>
        <v>0</v>
      </c>
      <c r="I19" s="23">
        <f t="shared" si="27"/>
        <v>0</v>
      </c>
      <c r="J19" s="28">
        <f t="shared" si="30"/>
        <v>0</v>
      </c>
      <c r="K19" s="23">
        <v>7.58</v>
      </c>
      <c r="L19" s="23">
        <v>4.92</v>
      </c>
      <c r="M19" s="23">
        <v>2.52</v>
      </c>
      <c r="N19" s="29" t="str">
        <f t="shared" si="31"/>
        <v/>
      </c>
      <c r="O19" s="29" t="str">
        <f t="shared" si="32"/>
        <v/>
      </c>
      <c r="P19" s="29" t="str">
        <f t="shared" si="33"/>
        <v/>
      </c>
      <c r="Q19" s="29">
        <v>3.72</v>
      </c>
      <c r="R19" s="29">
        <v>7.45</v>
      </c>
      <c r="S19" s="23">
        <f t="shared" si="34"/>
        <v>0</v>
      </c>
      <c r="T19" s="23">
        <f t="shared" si="35"/>
        <v>0</v>
      </c>
      <c r="U19" s="23" t="str">
        <f t="shared" si="36"/>
        <v/>
      </c>
      <c r="V19" s="23" t="str">
        <f t="shared" si="37"/>
        <v/>
      </c>
      <c r="W19" s="36" t="str">
        <f t="shared" si="38"/>
        <v/>
      </c>
      <c r="X19" s="1" t="str">
        <f t="shared" si="39"/>
        <v/>
      </c>
    </row>
    <row r="20" spans="1:24" x14ac:dyDescent="0.25">
      <c r="A20" s="3">
        <v>18317571</v>
      </c>
      <c r="B20" s="3" t="s">
        <v>67</v>
      </c>
      <c r="C20" s="40"/>
      <c r="D20" s="27">
        <f t="shared" si="28"/>
        <v>0</v>
      </c>
      <c r="E20" s="27">
        <f t="shared" si="14"/>
        <v>0</v>
      </c>
      <c r="F20" s="8" t="str">
        <f t="shared" si="29"/>
        <v/>
      </c>
      <c r="G20" s="23">
        <f t="shared" si="25"/>
        <v>0</v>
      </c>
      <c r="H20" s="23">
        <f t="shared" si="26"/>
        <v>0</v>
      </c>
      <c r="I20" s="23">
        <f t="shared" si="27"/>
        <v>0</v>
      </c>
      <c r="J20" s="28">
        <f t="shared" si="30"/>
        <v>0</v>
      </c>
      <c r="K20" s="23">
        <v>7.58</v>
      </c>
      <c r="L20" s="23">
        <v>4.92</v>
      </c>
      <c r="M20" s="23">
        <v>2.52</v>
      </c>
      <c r="N20" s="29" t="str">
        <f t="shared" si="31"/>
        <v/>
      </c>
      <c r="O20" s="29" t="str">
        <f t="shared" si="32"/>
        <v/>
      </c>
      <c r="P20" s="29" t="str">
        <f t="shared" si="33"/>
        <v/>
      </c>
      <c r="Q20" s="29">
        <v>3.72</v>
      </c>
      <c r="R20" s="29">
        <v>7.45</v>
      </c>
      <c r="S20" s="23">
        <f t="shared" si="34"/>
        <v>0</v>
      </c>
      <c r="T20" s="23">
        <f t="shared" si="35"/>
        <v>0</v>
      </c>
      <c r="U20" s="23" t="str">
        <f t="shared" si="36"/>
        <v/>
      </c>
      <c r="V20" s="23" t="str">
        <f t="shared" si="37"/>
        <v/>
      </c>
      <c r="W20" s="36" t="str">
        <f t="shared" si="38"/>
        <v/>
      </c>
      <c r="X20" s="1" t="str">
        <f t="shared" si="39"/>
        <v/>
      </c>
    </row>
    <row r="21" spans="1:24" x14ac:dyDescent="0.25">
      <c r="A21" s="3">
        <v>18330436</v>
      </c>
      <c r="B21" s="3" t="s">
        <v>64</v>
      </c>
      <c r="C21" s="40"/>
      <c r="D21" s="27">
        <f t="shared" si="28"/>
        <v>0</v>
      </c>
      <c r="E21" s="27">
        <f t="shared" si="14"/>
        <v>0</v>
      </c>
      <c r="F21" s="8" t="str">
        <f t="shared" si="29"/>
        <v/>
      </c>
      <c r="G21" s="23">
        <f t="shared" ref="G21" si="40">IF(E21&lt;100,C21,IF(E21-C21&gt;100,0,MIN(100-(E21-C21))))</f>
        <v>0</v>
      </c>
      <c r="H21" s="23">
        <f t="shared" ref="H21" si="41">IF(E21&lt;=100,0,IF(E21-C21&gt;150,0,MIN(150,E21)-MAX(100,E21-C21)))</f>
        <v>0</v>
      </c>
      <c r="I21" s="23">
        <f t="shared" ref="I21" si="42">IF(E21&lt;=150,0,E21-MAX(150,E21-C21))</f>
        <v>0</v>
      </c>
      <c r="J21" s="28">
        <f>F$7</f>
        <v>0</v>
      </c>
      <c r="K21" s="23">
        <v>7.58</v>
      </c>
      <c r="L21" s="23">
        <v>4.92</v>
      </c>
      <c r="M21" s="23">
        <v>2.52</v>
      </c>
      <c r="N21" s="29" t="str">
        <f t="shared" si="31"/>
        <v/>
      </c>
      <c r="O21" s="29" t="str">
        <f t="shared" si="32"/>
        <v/>
      </c>
      <c r="P21" s="29" t="str">
        <f t="shared" si="33"/>
        <v/>
      </c>
      <c r="Q21" s="29">
        <v>3.72</v>
      </c>
      <c r="R21" s="29">
        <v>7.45</v>
      </c>
      <c r="S21" s="23">
        <f t="shared" si="34"/>
        <v>0</v>
      </c>
      <c r="T21" s="23">
        <f t="shared" si="35"/>
        <v>0</v>
      </c>
      <c r="U21" s="23" t="str">
        <f t="shared" si="36"/>
        <v/>
      </c>
      <c r="V21" s="23" t="str">
        <f t="shared" si="37"/>
        <v/>
      </c>
      <c r="W21" s="36" t="str">
        <f t="shared" si="38"/>
        <v/>
      </c>
      <c r="X21" s="1" t="str">
        <f t="shared" si="39"/>
        <v/>
      </c>
    </row>
    <row r="22" spans="1:24" x14ac:dyDescent="0.25">
      <c r="A22" s="3">
        <v>18260368</v>
      </c>
      <c r="B22" s="3" t="s">
        <v>57</v>
      </c>
      <c r="C22" s="40"/>
      <c r="D22" s="27">
        <f t="shared" si="3"/>
        <v>0</v>
      </c>
      <c r="E22" s="27">
        <f t="shared" si="14"/>
        <v>0</v>
      </c>
      <c r="F22" s="8" t="str">
        <f t="shared" si="0"/>
        <v/>
      </c>
      <c r="G22" s="23">
        <f t="shared" si="4"/>
        <v>0</v>
      </c>
      <c r="H22" s="23">
        <f t="shared" si="5"/>
        <v>0</v>
      </c>
      <c r="I22" s="23">
        <f t="shared" si="6"/>
        <v>0</v>
      </c>
      <c r="J22" s="28">
        <f t="shared" si="7"/>
        <v>0</v>
      </c>
      <c r="K22" s="23">
        <v>7.58</v>
      </c>
      <c r="L22" s="23">
        <v>4.92</v>
      </c>
      <c r="M22" s="23">
        <v>2.52</v>
      </c>
      <c r="N22" s="29" t="str">
        <f t="shared" si="8"/>
        <v/>
      </c>
      <c r="O22" s="29" t="str">
        <f t="shared" si="9"/>
        <v/>
      </c>
      <c r="P22" s="29" t="str">
        <f t="shared" si="10"/>
        <v/>
      </c>
      <c r="Q22" s="29">
        <v>3.72</v>
      </c>
      <c r="R22" s="29">
        <v>7.45</v>
      </c>
      <c r="S22" s="23">
        <f>IF(C22&gt;0,T17+1,0)</f>
        <v>0</v>
      </c>
      <c r="T22" s="23">
        <f>IF(C22&gt;0,T17+1,T17)</f>
        <v>0</v>
      </c>
      <c r="U22" s="23" t="str">
        <f t="shared" si="11"/>
        <v/>
      </c>
      <c r="V22" s="23" t="str">
        <f t="shared" si="12"/>
        <v/>
      </c>
      <c r="W22" s="36" t="str">
        <f t="shared" si="13"/>
        <v/>
      </c>
      <c r="X22" s="1" t="str">
        <f t="shared" si="2"/>
        <v/>
      </c>
    </row>
    <row r="23" spans="1:24" x14ac:dyDescent="0.25">
      <c r="A23" s="3"/>
      <c r="B23" s="2" t="s">
        <v>5</v>
      </c>
      <c r="C23" s="3">
        <f>SUM(C9:C22)</f>
        <v>0</v>
      </c>
      <c r="D23" s="27"/>
      <c r="E23" s="27"/>
      <c r="F23" s="8">
        <f>SUM(F9:F22)</f>
        <v>0</v>
      </c>
      <c r="X23" s="1"/>
    </row>
    <row r="24" spans="1:24" x14ac:dyDescent="0.25">
      <c r="A24" s="1"/>
      <c r="B24" s="1"/>
      <c r="C24" s="1"/>
      <c r="F24" s="1"/>
      <c r="X24" s="1"/>
    </row>
    <row r="25" spans="1:24" ht="15.75" x14ac:dyDescent="0.25">
      <c r="A25" s="46" t="s">
        <v>21</v>
      </c>
      <c r="B25" s="46"/>
      <c r="C25" s="6" t="s">
        <v>15</v>
      </c>
      <c r="D25" s="24"/>
      <c r="E25" s="25"/>
      <c r="F25" s="41"/>
      <c r="X25" s="1" t="str">
        <f>IF(F25&lt;$K$3, "Eine Belieferung der Ärzte kann erst ab dem 31.05.2021 erfolgen", "")</f>
        <v>Eine Belieferung der Ärzte kann erst ab dem 31.05.2021 erfolgen</v>
      </c>
    </row>
    <row r="26" spans="1:24" s="7" customFormat="1" x14ac:dyDescent="0.25">
      <c r="A26" s="2" t="s">
        <v>0</v>
      </c>
      <c r="B26" s="2" t="s">
        <v>4</v>
      </c>
      <c r="C26" s="2" t="s">
        <v>1</v>
      </c>
      <c r="D26" s="26" t="s">
        <v>38</v>
      </c>
      <c r="E26" s="26" t="s">
        <v>39</v>
      </c>
      <c r="F26" s="2" t="s">
        <v>2</v>
      </c>
      <c r="G26" s="35"/>
      <c r="H26" s="35"/>
      <c r="I26" s="35"/>
      <c r="J26" s="35"/>
      <c r="K26" s="35"/>
      <c r="L26" s="35"/>
      <c r="M26" s="35"/>
      <c r="N26" s="37"/>
      <c r="O26" s="37"/>
      <c r="P26" s="37"/>
      <c r="Q26" s="37"/>
      <c r="R26" s="37"/>
      <c r="S26" s="35"/>
      <c r="T26" s="35"/>
      <c r="U26" s="35"/>
      <c r="V26" s="35"/>
      <c r="W26" s="35"/>
      <c r="X26" s="38"/>
    </row>
    <row r="27" spans="1:24" x14ac:dyDescent="0.25">
      <c r="A27" s="3">
        <v>17377625</v>
      </c>
      <c r="B27" s="3" t="s">
        <v>3</v>
      </c>
      <c r="C27" s="40"/>
      <c r="D27" s="27">
        <f>ROUND(C27,0)</f>
        <v>0</v>
      </c>
      <c r="E27" s="27">
        <f>E22+D27</f>
        <v>0</v>
      </c>
      <c r="F27" s="8" t="str">
        <f t="shared" ref="F27:F40" si="43">IF(AND(C27&gt;0,X27="",J27&gt;=$K$3), N27+O27+P27, "")</f>
        <v/>
      </c>
      <c r="G27" s="23">
        <f>IF(E27&lt;100,C27,IF(E27-C27&gt;100,0,MIN(100-(E27-C27))))</f>
        <v>0</v>
      </c>
      <c r="H27" s="23">
        <f>IF(E27&lt;=100,0,IF(E27-C27&gt;150,0,MIN(150,E27)-MAX(100,E27-C27)))</f>
        <v>0</v>
      </c>
      <c r="I27" s="23">
        <f>IF(E27&lt;=150,0,E27-MAX(150,E27-C27))</f>
        <v>0</v>
      </c>
      <c r="J27" s="28">
        <f>F$25</f>
        <v>0</v>
      </c>
      <c r="K27" s="23">
        <v>7.58</v>
      </c>
      <c r="L27" s="23">
        <v>4.92</v>
      </c>
      <c r="M27" s="23">
        <v>2.52</v>
      </c>
      <c r="N27" s="29" t="str">
        <f>IF($J27&lt;$K$3, "",G27*ROUND((K27+$Q27+$R27)*(100%+$A$5),2))</f>
        <v/>
      </c>
      <c r="O27" s="29" t="str">
        <f t="shared" ref="O27:O40" si="44">IF($J27&lt;$K$3, "",H27*ROUND((L27+$Q27+$R27)*(100%+$A$5),2))</f>
        <v/>
      </c>
      <c r="P27" s="29" t="str">
        <f t="shared" ref="P27:P40" si="45">IF($J27&lt;$K$3, "",I27*ROUND((M27+$Q27+$R27)*(100%+$A$5),2))</f>
        <v/>
      </c>
      <c r="Q27" s="29">
        <v>3.72</v>
      </c>
      <c r="R27" s="29">
        <v>7.45</v>
      </c>
      <c r="S27" s="23">
        <f>IF(C27&gt;0,1,0)</f>
        <v>0</v>
      </c>
      <c r="T27" s="23">
        <f>S27</f>
        <v>0</v>
      </c>
      <c r="U27" s="23" t="str">
        <f>IF(S27&gt;0,A27,"")</f>
        <v/>
      </c>
      <c r="V27" s="23" t="str">
        <f>IF(S27&gt;0,C27,"")</f>
        <v/>
      </c>
      <c r="W27" s="36" t="str">
        <f>IF(S27&gt;0,F27,"")</f>
        <v/>
      </c>
      <c r="X27" s="1" t="str">
        <f t="shared" ref="X27:X40" si="46">IF(AND(C27&lt;&gt;0,T27&gt;3),"Es dürfen maximal 3 Positionen auf einem Rezept gedruckt werden!","")</f>
        <v/>
      </c>
    </row>
    <row r="28" spans="1:24" x14ac:dyDescent="0.25">
      <c r="A28" s="3">
        <v>17377588</v>
      </c>
      <c r="B28" s="3" t="s">
        <v>51</v>
      </c>
      <c r="C28" s="40"/>
      <c r="D28" s="27">
        <f t="shared" ref="D28:D40" si="47">ROUND(C28,0)</f>
        <v>0</v>
      </c>
      <c r="E28" s="27">
        <f>E27+C28</f>
        <v>0</v>
      </c>
      <c r="F28" s="8" t="str">
        <f t="shared" si="43"/>
        <v/>
      </c>
      <c r="G28" s="23">
        <f t="shared" ref="G28:G40" si="48">IF(E28&lt;100,C28,IF(E28-C28&gt;100,0,MIN(100-(E28-C28))))</f>
        <v>0</v>
      </c>
      <c r="H28" s="23">
        <f t="shared" ref="H28:H40" si="49">IF(E28&lt;=100,0,IF(E28-C28&gt;150,0,MIN(150,E28)-MAX(100,E28-C28)))</f>
        <v>0</v>
      </c>
      <c r="I28" s="23">
        <f t="shared" ref="I28:I40" si="50">IF(E28&lt;=150,0,E28-MAX(150,E28-C28))</f>
        <v>0</v>
      </c>
      <c r="J28" s="28">
        <f t="shared" ref="J28:J40" si="51">F$25</f>
        <v>0</v>
      </c>
      <c r="K28" s="23">
        <v>7.58</v>
      </c>
      <c r="L28" s="23">
        <v>4.92</v>
      </c>
      <c r="M28" s="23">
        <v>2.52</v>
      </c>
      <c r="N28" s="29" t="str">
        <f t="shared" ref="N28:N40" si="52">IF($J28&lt;$K$3, "",G28*ROUND((K28+$Q28+$R28)*(100%+$A$5),2))</f>
        <v/>
      </c>
      <c r="O28" s="29" t="str">
        <f t="shared" si="44"/>
        <v/>
      </c>
      <c r="P28" s="29" t="str">
        <f t="shared" si="45"/>
        <v/>
      </c>
      <c r="Q28" s="29">
        <v>3.72</v>
      </c>
      <c r="R28" s="29">
        <v>7.45</v>
      </c>
      <c r="S28" s="23">
        <f>IF(C28&gt;0,T27+1,0)</f>
        <v>0</v>
      </c>
      <c r="T28" s="23">
        <f>IF(C28&gt;0,T27+1,T27)</f>
        <v>0</v>
      </c>
      <c r="U28" s="23" t="str">
        <f t="shared" ref="U28:U40" si="53">IF(S28&gt;0,A28,"")</f>
        <v/>
      </c>
      <c r="V28" s="23" t="str">
        <f t="shared" ref="V28:V40" si="54">IF(S28&gt;0,C28,"")</f>
        <v/>
      </c>
      <c r="W28" s="36" t="str">
        <f t="shared" ref="W28:W40" si="55">IF(S28&gt;0,F28,"")</f>
        <v/>
      </c>
      <c r="X28" s="1" t="str">
        <f t="shared" si="46"/>
        <v/>
      </c>
    </row>
    <row r="29" spans="1:24" x14ac:dyDescent="0.25">
      <c r="A29" s="3">
        <v>17377602</v>
      </c>
      <c r="B29" s="3" t="s">
        <v>45</v>
      </c>
      <c r="C29" s="40"/>
      <c r="D29" s="27">
        <f t="shared" si="47"/>
        <v>0</v>
      </c>
      <c r="E29" s="27">
        <f t="shared" ref="E29:E40" si="56">E28+C29</f>
        <v>0</v>
      </c>
      <c r="F29" s="8" t="str">
        <f t="shared" si="43"/>
        <v/>
      </c>
      <c r="G29" s="23">
        <f t="shared" si="48"/>
        <v>0</v>
      </c>
      <c r="H29" s="23">
        <f t="shared" si="49"/>
        <v>0</v>
      </c>
      <c r="I29" s="23">
        <f t="shared" si="50"/>
        <v>0</v>
      </c>
      <c r="J29" s="28">
        <f t="shared" si="51"/>
        <v>0</v>
      </c>
      <c r="K29" s="23">
        <v>7.58</v>
      </c>
      <c r="L29" s="23">
        <v>4.92</v>
      </c>
      <c r="M29" s="23">
        <v>2.52</v>
      </c>
      <c r="N29" s="29" t="str">
        <f t="shared" si="52"/>
        <v/>
      </c>
      <c r="O29" s="29" t="str">
        <f t="shared" si="44"/>
        <v/>
      </c>
      <c r="P29" s="29" t="str">
        <f t="shared" si="45"/>
        <v/>
      </c>
      <c r="Q29" s="29">
        <v>3.72</v>
      </c>
      <c r="R29" s="29">
        <v>7.45</v>
      </c>
      <c r="S29" s="23">
        <f t="shared" ref="S29:S35" si="57">IF(C29&gt;0,T28+1,0)</f>
        <v>0</v>
      </c>
      <c r="T29" s="23">
        <f>IF(C29&gt;0,T28+1,T28)</f>
        <v>0</v>
      </c>
      <c r="U29" s="23" t="str">
        <f t="shared" si="53"/>
        <v/>
      </c>
      <c r="V29" s="23" t="str">
        <f t="shared" si="54"/>
        <v/>
      </c>
      <c r="W29" s="36" t="str">
        <f t="shared" si="55"/>
        <v/>
      </c>
      <c r="X29" s="1" t="str">
        <f t="shared" si="46"/>
        <v/>
      </c>
    </row>
    <row r="30" spans="1:24" x14ac:dyDescent="0.25">
      <c r="A30" s="3">
        <v>17377648</v>
      </c>
      <c r="B30" s="3" t="s">
        <v>52</v>
      </c>
      <c r="C30" s="40"/>
      <c r="D30" s="27">
        <f t="shared" si="47"/>
        <v>0</v>
      </c>
      <c r="E30" s="27">
        <f t="shared" si="56"/>
        <v>0</v>
      </c>
      <c r="F30" s="8" t="str">
        <f t="shared" si="43"/>
        <v/>
      </c>
      <c r="G30" s="23">
        <f t="shared" si="48"/>
        <v>0</v>
      </c>
      <c r="H30" s="23">
        <f t="shared" si="49"/>
        <v>0</v>
      </c>
      <c r="I30" s="23">
        <f t="shared" si="50"/>
        <v>0</v>
      </c>
      <c r="J30" s="28">
        <f t="shared" si="51"/>
        <v>0</v>
      </c>
      <c r="K30" s="23">
        <v>7.58</v>
      </c>
      <c r="L30" s="23">
        <v>4.92</v>
      </c>
      <c r="M30" s="23">
        <v>2.52</v>
      </c>
      <c r="N30" s="29" t="str">
        <f t="shared" si="52"/>
        <v/>
      </c>
      <c r="O30" s="29" t="str">
        <f t="shared" si="44"/>
        <v/>
      </c>
      <c r="P30" s="29" t="str">
        <f t="shared" si="45"/>
        <v/>
      </c>
      <c r="Q30" s="29">
        <v>3.72</v>
      </c>
      <c r="R30" s="29">
        <v>7.45</v>
      </c>
      <c r="S30" s="23">
        <f t="shared" si="57"/>
        <v>0</v>
      </c>
      <c r="T30" s="23">
        <f t="shared" ref="T30:T35" si="58">IF(C30&gt;0,T29+1,T29)</f>
        <v>0</v>
      </c>
      <c r="U30" s="23" t="str">
        <f t="shared" si="53"/>
        <v/>
      </c>
      <c r="V30" s="23" t="str">
        <f t="shared" si="54"/>
        <v/>
      </c>
      <c r="W30" s="36" t="str">
        <f t="shared" si="55"/>
        <v/>
      </c>
      <c r="X30" s="1" t="str">
        <f t="shared" si="46"/>
        <v/>
      </c>
    </row>
    <row r="31" spans="1:24" x14ac:dyDescent="0.25">
      <c r="A31" s="3">
        <v>17895975</v>
      </c>
      <c r="B31" s="3" t="s">
        <v>49</v>
      </c>
      <c r="C31" s="40"/>
      <c r="D31" s="27">
        <f t="shared" si="47"/>
        <v>0</v>
      </c>
      <c r="E31" s="27">
        <f t="shared" si="56"/>
        <v>0</v>
      </c>
      <c r="F31" s="8" t="str">
        <f t="shared" si="43"/>
        <v/>
      </c>
      <c r="G31" s="23">
        <f t="shared" si="48"/>
        <v>0</v>
      </c>
      <c r="H31" s="23">
        <f t="shared" si="49"/>
        <v>0</v>
      </c>
      <c r="I31" s="23">
        <f t="shared" si="50"/>
        <v>0</v>
      </c>
      <c r="J31" s="28">
        <f t="shared" si="51"/>
        <v>0</v>
      </c>
      <c r="K31" s="23">
        <v>7.58</v>
      </c>
      <c r="L31" s="23">
        <v>4.92</v>
      </c>
      <c r="M31" s="23">
        <v>2.52</v>
      </c>
      <c r="N31" s="29" t="str">
        <f t="shared" si="52"/>
        <v/>
      </c>
      <c r="O31" s="29" t="str">
        <f t="shared" si="44"/>
        <v/>
      </c>
      <c r="P31" s="29" t="str">
        <f t="shared" si="45"/>
        <v/>
      </c>
      <c r="Q31" s="29">
        <v>3.72</v>
      </c>
      <c r="R31" s="29">
        <v>7.45</v>
      </c>
      <c r="S31" s="23">
        <f t="shared" si="57"/>
        <v>0</v>
      </c>
      <c r="T31" s="23">
        <f t="shared" si="58"/>
        <v>0</v>
      </c>
      <c r="U31" s="23" t="str">
        <f t="shared" si="53"/>
        <v/>
      </c>
      <c r="V31" s="23" t="str">
        <f t="shared" si="54"/>
        <v/>
      </c>
      <c r="W31" s="36" t="str">
        <f t="shared" si="55"/>
        <v/>
      </c>
      <c r="X31" s="1" t="str">
        <f t="shared" si="46"/>
        <v/>
      </c>
    </row>
    <row r="32" spans="1:24" x14ac:dyDescent="0.25">
      <c r="A32" s="3">
        <v>17899252</v>
      </c>
      <c r="B32" s="3" t="s">
        <v>53</v>
      </c>
      <c r="C32" s="40"/>
      <c r="D32" s="27">
        <f t="shared" si="47"/>
        <v>0</v>
      </c>
      <c r="E32" s="27">
        <f t="shared" si="56"/>
        <v>0</v>
      </c>
      <c r="F32" s="8" t="str">
        <f t="shared" si="43"/>
        <v/>
      </c>
      <c r="G32" s="23">
        <f t="shared" si="48"/>
        <v>0</v>
      </c>
      <c r="H32" s="23">
        <f t="shared" si="49"/>
        <v>0</v>
      </c>
      <c r="I32" s="23">
        <f t="shared" si="50"/>
        <v>0</v>
      </c>
      <c r="J32" s="28">
        <f t="shared" si="51"/>
        <v>0</v>
      </c>
      <c r="K32" s="23">
        <v>7.58</v>
      </c>
      <c r="L32" s="23">
        <v>4.92</v>
      </c>
      <c r="M32" s="23">
        <v>2.52</v>
      </c>
      <c r="N32" s="29" t="str">
        <f t="shared" si="52"/>
        <v/>
      </c>
      <c r="O32" s="29" t="str">
        <f t="shared" si="44"/>
        <v/>
      </c>
      <c r="P32" s="29" t="str">
        <f t="shared" si="45"/>
        <v/>
      </c>
      <c r="Q32" s="29">
        <v>3.72</v>
      </c>
      <c r="R32" s="29">
        <v>7.45</v>
      </c>
      <c r="S32" s="23">
        <f t="shared" si="57"/>
        <v>0</v>
      </c>
      <c r="T32" s="23">
        <f t="shared" si="58"/>
        <v>0</v>
      </c>
      <c r="U32" s="23" t="str">
        <f t="shared" si="53"/>
        <v/>
      </c>
      <c r="V32" s="23" t="str">
        <f t="shared" si="54"/>
        <v/>
      </c>
      <c r="W32" s="36" t="str">
        <f t="shared" si="55"/>
        <v/>
      </c>
      <c r="X32" s="1" t="str">
        <f t="shared" si="46"/>
        <v/>
      </c>
    </row>
    <row r="33" spans="1:24" x14ac:dyDescent="0.25">
      <c r="A33" s="3">
        <v>18294315</v>
      </c>
      <c r="B33" s="3" t="s">
        <v>54</v>
      </c>
      <c r="C33" s="40"/>
      <c r="D33" s="27">
        <f t="shared" si="47"/>
        <v>0</v>
      </c>
      <c r="E33" s="27">
        <f t="shared" si="56"/>
        <v>0</v>
      </c>
      <c r="F33" s="8" t="str">
        <f t="shared" si="43"/>
        <v/>
      </c>
      <c r="G33" s="23">
        <f t="shared" si="48"/>
        <v>0</v>
      </c>
      <c r="H33" s="23">
        <f t="shared" si="49"/>
        <v>0</v>
      </c>
      <c r="I33" s="23">
        <f t="shared" si="50"/>
        <v>0</v>
      </c>
      <c r="J33" s="28">
        <f t="shared" si="51"/>
        <v>0</v>
      </c>
      <c r="K33" s="23">
        <v>7.58</v>
      </c>
      <c r="L33" s="23">
        <v>4.92</v>
      </c>
      <c r="M33" s="23">
        <v>2.52</v>
      </c>
      <c r="N33" s="29" t="str">
        <f t="shared" si="52"/>
        <v/>
      </c>
      <c r="O33" s="29" t="str">
        <f t="shared" si="44"/>
        <v/>
      </c>
      <c r="P33" s="29" t="str">
        <f t="shared" si="45"/>
        <v/>
      </c>
      <c r="Q33" s="29">
        <v>3.72</v>
      </c>
      <c r="R33" s="29">
        <v>7.45</v>
      </c>
      <c r="S33" s="23">
        <f t="shared" si="57"/>
        <v>0</v>
      </c>
      <c r="T33" s="23">
        <f t="shared" si="58"/>
        <v>0</v>
      </c>
      <c r="U33" s="23" t="str">
        <f t="shared" si="53"/>
        <v/>
      </c>
      <c r="V33" s="23" t="str">
        <f t="shared" si="54"/>
        <v/>
      </c>
      <c r="W33" s="36" t="str">
        <f t="shared" si="55"/>
        <v/>
      </c>
      <c r="X33" s="1" t="str">
        <f t="shared" si="46"/>
        <v/>
      </c>
    </row>
    <row r="34" spans="1:24" x14ac:dyDescent="0.25">
      <c r="A34" s="3">
        <v>18296171</v>
      </c>
      <c r="B34" s="3" t="s">
        <v>55</v>
      </c>
      <c r="C34" s="40"/>
      <c r="D34" s="27">
        <f t="shared" si="47"/>
        <v>0</v>
      </c>
      <c r="E34" s="27">
        <f t="shared" si="56"/>
        <v>0</v>
      </c>
      <c r="F34" s="8" t="str">
        <f t="shared" si="43"/>
        <v/>
      </c>
      <c r="G34" s="23">
        <f t="shared" si="48"/>
        <v>0</v>
      </c>
      <c r="H34" s="23">
        <f t="shared" si="49"/>
        <v>0</v>
      </c>
      <c r="I34" s="23">
        <f t="shared" si="50"/>
        <v>0</v>
      </c>
      <c r="J34" s="28">
        <f t="shared" si="51"/>
        <v>0</v>
      </c>
      <c r="K34" s="23">
        <v>7.58</v>
      </c>
      <c r="L34" s="23">
        <v>4.92</v>
      </c>
      <c r="M34" s="23">
        <v>2.52</v>
      </c>
      <c r="N34" s="29" t="str">
        <f t="shared" si="52"/>
        <v/>
      </c>
      <c r="O34" s="29" t="str">
        <f t="shared" si="44"/>
        <v/>
      </c>
      <c r="P34" s="29" t="str">
        <f t="shared" si="45"/>
        <v/>
      </c>
      <c r="Q34" s="29">
        <v>3.72</v>
      </c>
      <c r="R34" s="29">
        <v>7.45</v>
      </c>
      <c r="S34" s="23">
        <f t="shared" si="57"/>
        <v>0</v>
      </c>
      <c r="T34" s="23">
        <f t="shared" si="58"/>
        <v>0</v>
      </c>
      <c r="U34" s="23" t="str">
        <f t="shared" si="53"/>
        <v/>
      </c>
      <c r="V34" s="23" t="str">
        <f t="shared" si="54"/>
        <v/>
      </c>
      <c r="W34" s="36" t="str">
        <f t="shared" si="55"/>
        <v/>
      </c>
      <c r="X34" s="1" t="str">
        <f t="shared" si="46"/>
        <v/>
      </c>
    </row>
    <row r="35" spans="1:24" x14ac:dyDescent="0.25">
      <c r="A35" s="3">
        <v>18276228</v>
      </c>
      <c r="B35" s="3" t="s">
        <v>56</v>
      </c>
      <c r="C35" s="40"/>
      <c r="D35" s="27">
        <f t="shared" si="47"/>
        <v>0</v>
      </c>
      <c r="E35" s="27">
        <f t="shared" si="56"/>
        <v>0</v>
      </c>
      <c r="F35" s="8" t="str">
        <f t="shared" si="43"/>
        <v/>
      </c>
      <c r="G35" s="23">
        <f t="shared" si="48"/>
        <v>0</v>
      </c>
      <c r="H35" s="23">
        <f t="shared" si="49"/>
        <v>0</v>
      </c>
      <c r="I35" s="23">
        <f t="shared" si="50"/>
        <v>0</v>
      </c>
      <c r="J35" s="28">
        <f t="shared" si="51"/>
        <v>0</v>
      </c>
      <c r="K35" s="23">
        <v>7.58</v>
      </c>
      <c r="L35" s="23">
        <v>4.92</v>
      </c>
      <c r="M35" s="23">
        <v>2.52</v>
      </c>
      <c r="N35" s="29" t="str">
        <f t="shared" si="52"/>
        <v/>
      </c>
      <c r="O35" s="29" t="str">
        <f t="shared" si="44"/>
        <v/>
      </c>
      <c r="P35" s="29" t="str">
        <f t="shared" si="45"/>
        <v/>
      </c>
      <c r="Q35" s="29">
        <v>3.72</v>
      </c>
      <c r="R35" s="29">
        <v>7.45</v>
      </c>
      <c r="S35" s="23">
        <f t="shared" si="57"/>
        <v>0</v>
      </c>
      <c r="T35" s="23">
        <f t="shared" si="58"/>
        <v>0</v>
      </c>
      <c r="U35" s="23" t="str">
        <f t="shared" si="53"/>
        <v/>
      </c>
      <c r="V35" s="23" t="str">
        <f t="shared" si="54"/>
        <v/>
      </c>
      <c r="W35" s="36" t="str">
        <f t="shared" si="55"/>
        <v/>
      </c>
      <c r="X35" s="1" t="str">
        <f t="shared" si="46"/>
        <v/>
      </c>
    </row>
    <row r="36" spans="1:24" x14ac:dyDescent="0.25">
      <c r="A36" s="3">
        <v>18326759</v>
      </c>
      <c r="B36" s="3" t="s">
        <v>65</v>
      </c>
      <c r="C36" s="40"/>
      <c r="D36" s="27">
        <f t="shared" ref="D36:D39" si="59">ROUND(C36,0)</f>
        <v>0</v>
      </c>
      <c r="E36" s="27">
        <f t="shared" si="56"/>
        <v>0</v>
      </c>
      <c r="F36" s="8" t="str">
        <f t="shared" ref="F36:F39" si="60">IF(AND(C36&gt;0,X36="",J36&gt;=$K$3), N36+O36+P36, "")</f>
        <v/>
      </c>
      <c r="G36" s="23">
        <f t="shared" ref="G36:G39" si="61">IF(E36&lt;100,C36,IF(E36-C36&gt;100,0,MIN(100-(E36-C36))))</f>
        <v>0</v>
      </c>
      <c r="H36" s="23">
        <f t="shared" ref="H36:H39" si="62">IF(E36&lt;=100,0,IF(E36-C36&gt;150,0,MIN(150,E36)-MAX(100,E36-C36)))</f>
        <v>0</v>
      </c>
      <c r="I36" s="23">
        <f t="shared" ref="I36:I39" si="63">IF(E36&lt;=150,0,E36-MAX(150,E36-C36))</f>
        <v>0</v>
      </c>
      <c r="J36" s="28">
        <f t="shared" ref="J36:J39" si="64">F$25</f>
        <v>0</v>
      </c>
      <c r="K36" s="23">
        <v>7.58</v>
      </c>
      <c r="L36" s="23">
        <v>4.92</v>
      </c>
      <c r="M36" s="23">
        <v>2.52</v>
      </c>
      <c r="N36" s="29" t="str">
        <f t="shared" ref="N36:N39" si="65">IF($J36&lt;$K$3, "",G36*ROUND((K36+$Q36+$R36)*(100%+$A$5),2))</f>
        <v/>
      </c>
      <c r="O36" s="29" t="str">
        <f t="shared" ref="O36:O39" si="66">IF($J36&lt;$K$3, "",H36*ROUND((L36+$Q36+$R36)*(100%+$A$5),2))</f>
        <v/>
      </c>
      <c r="P36" s="29" t="str">
        <f t="shared" ref="P36:P39" si="67">IF($J36&lt;$K$3, "",I36*ROUND((M36+$Q36+$R36)*(100%+$A$5),2))</f>
        <v/>
      </c>
      <c r="Q36" s="29">
        <v>3.72</v>
      </c>
      <c r="R36" s="29">
        <v>7.45</v>
      </c>
      <c r="S36" s="23">
        <f t="shared" ref="S36:S39" si="68">IF(C36&gt;0,T35+1,0)</f>
        <v>0</v>
      </c>
      <c r="T36" s="23">
        <f t="shared" ref="T36:T39" si="69">IF(C36&gt;0,T35+1,T35)</f>
        <v>0</v>
      </c>
      <c r="U36" s="23" t="str">
        <f t="shared" ref="U36:U39" si="70">IF(S36&gt;0,A36,"")</f>
        <v/>
      </c>
      <c r="V36" s="23" t="str">
        <f t="shared" ref="V36:V39" si="71">IF(S36&gt;0,C36,"")</f>
        <v/>
      </c>
      <c r="W36" s="36" t="str">
        <f t="shared" ref="W36:W39" si="72">IF(S36&gt;0,F36,"")</f>
        <v/>
      </c>
      <c r="X36" s="1" t="str">
        <f t="shared" ref="X36:X39" si="73">IF(AND(C36&lt;&gt;0,T36&gt;3),"Es dürfen maximal 3 Positionen auf einem Rezept gedruckt werden!","")</f>
        <v/>
      </c>
    </row>
    <row r="37" spans="1:24" x14ac:dyDescent="0.25">
      <c r="A37" s="3">
        <v>18375686</v>
      </c>
      <c r="B37" s="3" t="s">
        <v>66</v>
      </c>
      <c r="C37" s="40"/>
      <c r="D37" s="27">
        <f t="shared" si="59"/>
        <v>0</v>
      </c>
      <c r="E37" s="27">
        <f t="shared" si="56"/>
        <v>0</v>
      </c>
      <c r="F37" s="8" t="str">
        <f t="shared" si="60"/>
        <v/>
      </c>
      <c r="G37" s="23">
        <f t="shared" si="61"/>
        <v>0</v>
      </c>
      <c r="H37" s="23">
        <f t="shared" si="62"/>
        <v>0</v>
      </c>
      <c r="I37" s="23">
        <f t="shared" si="63"/>
        <v>0</v>
      </c>
      <c r="J37" s="28">
        <f t="shared" si="64"/>
        <v>0</v>
      </c>
      <c r="K37" s="23">
        <v>7.58</v>
      </c>
      <c r="L37" s="23">
        <v>4.92</v>
      </c>
      <c r="M37" s="23">
        <v>2.52</v>
      </c>
      <c r="N37" s="29" t="str">
        <f t="shared" si="65"/>
        <v/>
      </c>
      <c r="O37" s="29" t="str">
        <f t="shared" si="66"/>
        <v/>
      </c>
      <c r="P37" s="29" t="str">
        <f t="shared" si="67"/>
        <v/>
      </c>
      <c r="Q37" s="29">
        <v>3.72</v>
      </c>
      <c r="R37" s="29">
        <v>7.45</v>
      </c>
      <c r="S37" s="23">
        <f t="shared" si="68"/>
        <v>0</v>
      </c>
      <c r="T37" s="23">
        <f t="shared" si="69"/>
        <v>0</v>
      </c>
      <c r="U37" s="23" t="str">
        <f t="shared" si="70"/>
        <v/>
      </c>
      <c r="V37" s="23" t="str">
        <f t="shared" si="71"/>
        <v/>
      </c>
      <c r="W37" s="36" t="str">
        <f t="shared" si="72"/>
        <v/>
      </c>
      <c r="X37" s="1" t="str">
        <f t="shared" si="73"/>
        <v/>
      </c>
    </row>
    <row r="38" spans="1:24" x14ac:dyDescent="0.25">
      <c r="A38" s="3">
        <v>18317571</v>
      </c>
      <c r="B38" s="3" t="s">
        <v>67</v>
      </c>
      <c r="C38" s="40"/>
      <c r="D38" s="27">
        <f t="shared" si="59"/>
        <v>0</v>
      </c>
      <c r="E38" s="27">
        <f t="shared" si="56"/>
        <v>0</v>
      </c>
      <c r="F38" s="8" t="str">
        <f t="shared" si="60"/>
        <v/>
      </c>
      <c r="G38" s="23">
        <f t="shared" si="61"/>
        <v>0</v>
      </c>
      <c r="H38" s="23">
        <f t="shared" si="62"/>
        <v>0</v>
      </c>
      <c r="I38" s="23">
        <f t="shared" si="63"/>
        <v>0</v>
      </c>
      <c r="J38" s="28">
        <f t="shared" si="64"/>
        <v>0</v>
      </c>
      <c r="K38" s="23">
        <v>7.58</v>
      </c>
      <c r="L38" s="23">
        <v>4.92</v>
      </c>
      <c r="M38" s="23">
        <v>2.52</v>
      </c>
      <c r="N38" s="29" t="str">
        <f t="shared" si="65"/>
        <v/>
      </c>
      <c r="O38" s="29" t="str">
        <f t="shared" si="66"/>
        <v/>
      </c>
      <c r="P38" s="29" t="str">
        <f t="shared" si="67"/>
        <v/>
      </c>
      <c r="Q38" s="29">
        <v>3.72</v>
      </c>
      <c r="R38" s="29">
        <v>7.45</v>
      </c>
      <c r="S38" s="23">
        <f t="shared" si="68"/>
        <v>0</v>
      </c>
      <c r="T38" s="23">
        <f t="shared" si="69"/>
        <v>0</v>
      </c>
      <c r="U38" s="23" t="str">
        <f t="shared" si="70"/>
        <v/>
      </c>
      <c r="V38" s="23" t="str">
        <f t="shared" si="71"/>
        <v/>
      </c>
      <c r="W38" s="36" t="str">
        <f t="shared" si="72"/>
        <v/>
      </c>
      <c r="X38" s="1" t="str">
        <f t="shared" si="73"/>
        <v/>
      </c>
    </row>
    <row r="39" spans="1:24" x14ac:dyDescent="0.25">
      <c r="A39" s="3">
        <v>18330436</v>
      </c>
      <c r="B39" s="3" t="s">
        <v>64</v>
      </c>
      <c r="C39" s="40"/>
      <c r="D39" s="27">
        <f t="shared" si="59"/>
        <v>0</v>
      </c>
      <c r="E39" s="27">
        <f t="shared" si="56"/>
        <v>0</v>
      </c>
      <c r="F39" s="8" t="str">
        <f t="shared" si="60"/>
        <v/>
      </c>
      <c r="G39" s="23">
        <f t="shared" si="61"/>
        <v>0</v>
      </c>
      <c r="H39" s="23">
        <f t="shared" si="62"/>
        <v>0</v>
      </c>
      <c r="I39" s="23">
        <f t="shared" si="63"/>
        <v>0</v>
      </c>
      <c r="J39" s="28">
        <f t="shared" si="64"/>
        <v>0</v>
      </c>
      <c r="K39" s="23">
        <v>7.58</v>
      </c>
      <c r="L39" s="23">
        <v>4.92</v>
      </c>
      <c r="M39" s="23">
        <v>2.52</v>
      </c>
      <c r="N39" s="29" t="str">
        <f t="shared" si="65"/>
        <v/>
      </c>
      <c r="O39" s="29" t="str">
        <f t="shared" si="66"/>
        <v/>
      </c>
      <c r="P39" s="29" t="str">
        <f t="shared" si="67"/>
        <v/>
      </c>
      <c r="Q39" s="29">
        <v>3.72</v>
      </c>
      <c r="R39" s="29">
        <v>7.45</v>
      </c>
      <c r="S39" s="23">
        <f t="shared" si="68"/>
        <v>0</v>
      </c>
      <c r="T39" s="23">
        <f t="shared" si="69"/>
        <v>0</v>
      </c>
      <c r="U39" s="23" t="str">
        <f t="shared" si="70"/>
        <v/>
      </c>
      <c r="V39" s="23" t="str">
        <f t="shared" si="71"/>
        <v/>
      </c>
      <c r="W39" s="36" t="str">
        <f t="shared" si="72"/>
        <v/>
      </c>
      <c r="X39" s="1" t="str">
        <f t="shared" si="73"/>
        <v/>
      </c>
    </row>
    <row r="40" spans="1:24" x14ac:dyDescent="0.25">
      <c r="A40" s="3">
        <v>18260368</v>
      </c>
      <c r="B40" s="3" t="s">
        <v>57</v>
      </c>
      <c r="C40" s="40"/>
      <c r="D40" s="27">
        <f t="shared" si="47"/>
        <v>0</v>
      </c>
      <c r="E40" s="27">
        <f t="shared" si="56"/>
        <v>0</v>
      </c>
      <c r="F40" s="8" t="str">
        <f t="shared" si="43"/>
        <v/>
      </c>
      <c r="G40" s="23">
        <f t="shared" si="48"/>
        <v>0</v>
      </c>
      <c r="H40" s="23">
        <f t="shared" si="49"/>
        <v>0</v>
      </c>
      <c r="I40" s="23">
        <f t="shared" si="50"/>
        <v>0</v>
      </c>
      <c r="J40" s="28">
        <f t="shared" si="51"/>
        <v>0</v>
      </c>
      <c r="K40" s="23">
        <v>7.58</v>
      </c>
      <c r="L40" s="23">
        <v>4.92</v>
      </c>
      <c r="M40" s="23">
        <v>2.52</v>
      </c>
      <c r="N40" s="29" t="str">
        <f t="shared" si="52"/>
        <v/>
      </c>
      <c r="O40" s="29" t="str">
        <f t="shared" si="44"/>
        <v/>
      </c>
      <c r="P40" s="29" t="str">
        <f t="shared" si="45"/>
        <v/>
      </c>
      <c r="Q40" s="29">
        <v>3.72</v>
      </c>
      <c r="R40" s="29">
        <v>7.45</v>
      </c>
      <c r="S40" s="23">
        <f>IF(C40&gt;0,T35+1,0)</f>
        <v>0</v>
      </c>
      <c r="T40" s="23">
        <f>IF(C40&gt;0,T35+1,T35)</f>
        <v>0</v>
      </c>
      <c r="U40" s="23" t="str">
        <f t="shared" si="53"/>
        <v/>
      </c>
      <c r="V40" s="23" t="str">
        <f t="shared" si="54"/>
        <v/>
      </c>
      <c r="W40" s="36" t="str">
        <f t="shared" si="55"/>
        <v/>
      </c>
      <c r="X40" s="1" t="str">
        <f t="shared" si="46"/>
        <v/>
      </c>
    </row>
    <row r="41" spans="1:24" x14ac:dyDescent="0.25">
      <c r="A41" s="3"/>
      <c r="B41" s="2" t="s">
        <v>5</v>
      </c>
      <c r="C41" s="3">
        <f>SUM(C27:C40)</f>
        <v>0</v>
      </c>
      <c r="D41" s="27"/>
      <c r="E41" s="27"/>
      <c r="F41" s="8">
        <f>SUM(F27:F40)</f>
        <v>0</v>
      </c>
      <c r="X41" s="1"/>
    </row>
    <row r="42" spans="1:24" x14ac:dyDescent="0.25">
      <c r="A42" s="1"/>
      <c r="B42" s="1"/>
      <c r="C42" s="1"/>
      <c r="F42" s="1"/>
      <c r="X42" s="1"/>
    </row>
    <row r="43" spans="1:24" ht="15.75" x14ac:dyDescent="0.25">
      <c r="A43" s="46" t="s">
        <v>22</v>
      </c>
      <c r="B43" s="46"/>
      <c r="C43" s="6" t="s">
        <v>15</v>
      </c>
      <c r="D43" s="24"/>
      <c r="E43" s="25"/>
      <c r="F43" s="41"/>
      <c r="X43" s="1" t="str">
        <f>IF(F43&lt;$K$3, "Eine Belieferung der Ärzte kann erst ab dem 31.05.2021 erfolgen", "")</f>
        <v>Eine Belieferung der Ärzte kann erst ab dem 31.05.2021 erfolgen</v>
      </c>
    </row>
    <row r="44" spans="1:24" s="7" customFormat="1" x14ac:dyDescent="0.25">
      <c r="A44" s="2" t="s">
        <v>0</v>
      </c>
      <c r="B44" s="2" t="s">
        <v>4</v>
      </c>
      <c r="C44" s="2" t="s">
        <v>1</v>
      </c>
      <c r="D44" s="26" t="s">
        <v>38</v>
      </c>
      <c r="E44" s="26" t="s">
        <v>39</v>
      </c>
      <c r="F44" s="2" t="s">
        <v>2</v>
      </c>
      <c r="G44" s="35"/>
      <c r="H44" s="35"/>
      <c r="I44" s="35"/>
      <c r="J44" s="35"/>
      <c r="K44" s="35"/>
      <c r="L44" s="35"/>
      <c r="M44" s="35"/>
      <c r="N44" s="37"/>
      <c r="O44" s="37"/>
      <c r="P44" s="37"/>
      <c r="Q44" s="37"/>
      <c r="R44" s="37"/>
      <c r="S44" s="35"/>
      <c r="T44" s="35"/>
      <c r="U44" s="35"/>
      <c r="V44" s="35"/>
      <c r="W44" s="35"/>
      <c r="X44" s="38"/>
    </row>
    <row r="45" spans="1:24" x14ac:dyDescent="0.25">
      <c r="A45" s="3">
        <v>17377625</v>
      </c>
      <c r="B45" s="3" t="s">
        <v>3</v>
      </c>
      <c r="C45" s="40"/>
      <c r="D45" s="27">
        <f>ROUND(C45,0)</f>
        <v>0</v>
      </c>
      <c r="E45" s="27">
        <f>E40+D45</f>
        <v>0</v>
      </c>
      <c r="F45" s="8" t="str">
        <f t="shared" ref="F45:F58" si="74">IF(AND(C45&gt;0,X45="",J45&gt;=$K$3), N45+O45+P45, "")</f>
        <v/>
      </c>
      <c r="G45" s="23">
        <f>IF(E45&lt;100,C45,IF(E45-C45&gt;100,0,MIN(100-(E45-C45))))</f>
        <v>0</v>
      </c>
      <c r="H45" s="23">
        <f>IF(E45&lt;=100,0,IF(E45-C45&gt;150,0,MIN(150,E45)-MAX(100,E45-C45)))</f>
        <v>0</v>
      </c>
      <c r="I45" s="23">
        <f>IF(E45&lt;=150,0,E45-MAX(150,E45-C45))</f>
        <v>0</v>
      </c>
      <c r="J45" s="28">
        <f>F$43</f>
        <v>0</v>
      </c>
      <c r="K45" s="23">
        <v>7.58</v>
      </c>
      <c r="L45" s="23">
        <v>4.92</v>
      </c>
      <c r="M45" s="23">
        <v>2.52</v>
      </c>
      <c r="N45" s="29" t="str">
        <f>IF($J45&lt;$K$3, "",G45*ROUND((K45+$Q45+$R45)*(100%+$A$5),2))</f>
        <v/>
      </c>
      <c r="O45" s="29" t="str">
        <f t="shared" ref="O45:O58" si="75">IF($J45&lt;$K$3, "",H45*ROUND((L45+$Q45+$R45)*(100%+$A$5),2))</f>
        <v/>
      </c>
      <c r="P45" s="29" t="str">
        <f t="shared" ref="P45:P58" si="76">IF($J45&lt;$K$3, "",I45*ROUND((M45+$Q45+$R45)*(100%+$A$5),2))</f>
        <v/>
      </c>
      <c r="Q45" s="29">
        <v>3.72</v>
      </c>
      <c r="R45" s="29">
        <v>7.45</v>
      </c>
      <c r="S45" s="23">
        <f>IF(C45&gt;0,1,0)</f>
        <v>0</v>
      </c>
      <c r="T45" s="23">
        <f>S45</f>
        <v>0</v>
      </c>
      <c r="U45" s="23" t="str">
        <f>IF(S45&gt;0,A45,"")</f>
        <v/>
      </c>
      <c r="V45" s="23" t="str">
        <f>IF(S45&gt;0,C45,"")</f>
        <v/>
      </c>
      <c r="W45" s="36" t="str">
        <f>IF(S45&gt;0,F45,"")</f>
        <v/>
      </c>
      <c r="X45" s="1" t="str">
        <f t="shared" ref="X45:X58" si="77">IF(AND(C45&lt;&gt;0,T45&gt;3),"Es dürfen maximal 3 Positionen auf einem Rezept gedruckt werden!","")</f>
        <v/>
      </c>
    </row>
    <row r="46" spans="1:24" x14ac:dyDescent="0.25">
      <c r="A46" s="3">
        <v>17377588</v>
      </c>
      <c r="B46" s="3" t="s">
        <v>51</v>
      </c>
      <c r="C46" s="40"/>
      <c r="D46" s="27">
        <f t="shared" ref="D46:D58" si="78">ROUND(C46,0)</f>
        <v>0</v>
      </c>
      <c r="E46" s="27">
        <f>E45+C46</f>
        <v>0</v>
      </c>
      <c r="F46" s="8" t="str">
        <f t="shared" si="74"/>
        <v/>
      </c>
      <c r="G46" s="23">
        <f t="shared" ref="G46:G58" si="79">IF(E46&lt;100,C46,IF(E46-C46&gt;100,0,MIN(100-(E46-C46))))</f>
        <v>0</v>
      </c>
      <c r="H46" s="23">
        <f t="shared" ref="H46:H58" si="80">IF(E46&lt;=100,0,IF(E46-C46&gt;150,0,MIN(150,E46)-MAX(100,E46-C46)))</f>
        <v>0</v>
      </c>
      <c r="I46" s="23">
        <f t="shared" ref="I46:I58" si="81">IF(E46&lt;=150,0,E46-MAX(150,E46-C46))</f>
        <v>0</v>
      </c>
      <c r="J46" s="28">
        <f t="shared" ref="J46:J58" si="82">F$43</f>
        <v>0</v>
      </c>
      <c r="K46" s="23">
        <v>7.58</v>
      </c>
      <c r="L46" s="23">
        <v>4.92</v>
      </c>
      <c r="M46" s="23">
        <v>2.52</v>
      </c>
      <c r="N46" s="29" t="str">
        <f t="shared" ref="N46:N58" si="83">IF($J46&lt;$K$3, "",G46*ROUND((K46+$Q46+$R46)*(100%+$A$5),2))</f>
        <v/>
      </c>
      <c r="O46" s="29" t="str">
        <f t="shared" si="75"/>
        <v/>
      </c>
      <c r="P46" s="29" t="str">
        <f t="shared" si="76"/>
        <v/>
      </c>
      <c r="Q46" s="29">
        <v>3.72</v>
      </c>
      <c r="R46" s="29">
        <v>7.45</v>
      </c>
      <c r="S46" s="23">
        <f>IF(C46&gt;0,T45+1,0)</f>
        <v>0</v>
      </c>
      <c r="T46" s="23">
        <f>IF(C46&gt;0,T45+1,T45)</f>
        <v>0</v>
      </c>
      <c r="U46" s="23" t="str">
        <f t="shared" ref="U46:U58" si="84">IF(S46&gt;0,A46,"")</f>
        <v/>
      </c>
      <c r="V46" s="23" t="str">
        <f t="shared" ref="V46:V58" si="85">IF(S46&gt;0,C46,"")</f>
        <v/>
      </c>
      <c r="W46" s="36" t="str">
        <f t="shared" ref="W46:W58" si="86">IF(S46&gt;0,F46,"")</f>
        <v/>
      </c>
      <c r="X46" s="1" t="str">
        <f t="shared" si="77"/>
        <v/>
      </c>
    </row>
    <row r="47" spans="1:24" x14ac:dyDescent="0.25">
      <c r="A47" s="3">
        <v>17377602</v>
      </c>
      <c r="B47" s="3" t="s">
        <v>45</v>
      </c>
      <c r="C47" s="40"/>
      <c r="D47" s="27">
        <f t="shared" si="78"/>
        <v>0</v>
      </c>
      <c r="E47" s="27">
        <f t="shared" ref="E47:E58" si="87">E46+C47</f>
        <v>0</v>
      </c>
      <c r="F47" s="8" t="str">
        <f t="shared" si="74"/>
        <v/>
      </c>
      <c r="G47" s="23">
        <f t="shared" si="79"/>
        <v>0</v>
      </c>
      <c r="H47" s="23">
        <f t="shared" si="80"/>
        <v>0</v>
      </c>
      <c r="I47" s="23">
        <f t="shared" si="81"/>
        <v>0</v>
      </c>
      <c r="J47" s="28">
        <f t="shared" si="82"/>
        <v>0</v>
      </c>
      <c r="K47" s="23">
        <v>7.58</v>
      </c>
      <c r="L47" s="23">
        <v>4.92</v>
      </c>
      <c r="M47" s="23">
        <v>2.52</v>
      </c>
      <c r="N47" s="29" t="str">
        <f t="shared" si="83"/>
        <v/>
      </c>
      <c r="O47" s="29" t="str">
        <f t="shared" si="75"/>
        <v/>
      </c>
      <c r="P47" s="29" t="str">
        <f t="shared" si="76"/>
        <v/>
      </c>
      <c r="Q47" s="29">
        <v>3.72</v>
      </c>
      <c r="R47" s="29">
        <v>7.45</v>
      </c>
      <c r="S47" s="23">
        <f t="shared" ref="S47:S53" si="88">IF(C47&gt;0,T46+1,0)</f>
        <v>0</v>
      </c>
      <c r="T47" s="23">
        <f>IF(C47&gt;0,T46+1,T46)</f>
        <v>0</v>
      </c>
      <c r="U47" s="23" t="str">
        <f t="shared" si="84"/>
        <v/>
      </c>
      <c r="V47" s="23" t="str">
        <f t="shared" si="85"/>
        <v/>
      </c>
      <c r="W47" s="36" t="str">
        <f t="shared" si="86"/>
        <v/>
      </c>
      <c r="X47" s="1" t="str">
        <f t="shared" si="77"/>
        <v/>
      </c>
    </row>
    <row r="48" spans="1:24" x14ac:dyDescent="0.25">
      <c r="A48" s="3">
        <v>17377648</v>
      </c>
      <c r="B48" s="3" t="s">
        <v>52</v>
      </c>
      <c r="C48" s="40"/>
      <c r="D48" s="27">
        <f t="shared" si="78"/>
        <v>0</v>
      </c>
      <c r="E48" s="27">
        <f t="shared" si="87"/>
        <v>0</v>
      </c>
      <c r="F48" s="8" t="str">
        <f t="shared" si="74"/>
        <v/>
      </c>
      <c r="G48" s="23">
        <f t="shared" si="79"/>
        <v>0</v>
      </c>
      <c r="H48" s="23">
        <f t="shared" si="80"/>
        <v>0</v>
      </c>
      <c r="I48" s="23">
        <f t="shared" si="81"/>
        <v>0</v>
      </c>
      <c r="J48" s="28">
        <f t="shared" si="82"/>
        <v>0</v>
      </c>
      <c r="K48" s="23">
        <v>7.58</v>
      </c>
      <c r="L48" s="23">
        <v>4.92</v>
      </c>
      <c r="M48" s="23">
        <v>2.52</v>
      </c>
      <c r="N48" s="29" t="str">
        <f t="shared" si="83"/>
        <v/>
      </c>
      <c r="O48" s="29" t="str">
        <f t="shared" si="75"/>
        <v/>
      </c>
      <c r="P48" s="29" t="str">
        <f t="shared" si="76"/>
        <v/>
      </c>
      <c r="Q48" s="29">
        <v>3.72</v>
      </c>
      <c r="R48" s="29">
        <v>7.45</v>
      </c>
      <c r="S48" s="23">
        <f t="shared" si="88"/>
        <v>0</v>
      </c>
      <c r="T48" s="23">
        <f t="shared" ref="T48:T53" si="89">IF(C48&gt;0,T47+1,T47)</f>
        <v>0</v>
      </c>
      <c r="U48" s="23" t="str">
        <f t="shared" si="84"/>
        <v/>
      </c>
      <c r="V48" s="23" t="str">
        <f t="shared" si="85"/>
        <v/>
      </c>
      <c r="W48" s="36" t="str">
        <f t="shared" si="86"/>
        <v/>
      </c>
      <c r="X48" s="1" t="str">
        <f t="shared" si="77"/>
        <v/>
      </c>
    </row>
    <row r="49" spans="1:24" x14ac:dyDescent="0.25">
      <c r="A49" s="3">
        <v>17895975</v>
      </c>
      <c r="B49" s="3" t="s">
        <v>49</v>
      </c>
      <c r="C49" s="40"/>
      <c r="D49" s="27">
        <f t="shared" si="78"/>
        <v>0</v>
      </c>
      <c r="E49" s="27">
        <f t="shared" si="87"/>
        <v>0</v>
      </c>
      <c r="F49" s="8" t="str">
        <f t="shared" si="74"/>
        <v/>
      </c>
      <c r="G49" s="23">
        <f t="shared" si="79"/>
        <v>0</v>
      </c>
      <c r="H49" s="23">
        <f t="shared" si="80"/>
        <v>0</v>
      </c>
      <c r="I49" s="23">
        <f t="shared" si="81"/>
        <v>0</v>
      </c>
      <c r="J49" s="28">
        <f t="shared" si="82"/>
        <v>0</v>
      </c>
      <c r="K49" s="23">
        <v>7.58</v>
      </c>
      <c r="L49" s="23">
        <v>4.92</v>
      </c>
      <c r="M49" s="23">
        <v>2.52</v>
      </c>
      <c r="N49" s="29" t="str">
        <f t="shared" si="83"/>
        <v/>
      </c>
      <c r="O49" s="29" t="str">
        <f t="shared" si="75"/>
        <v/>
      </c>
      <c r="P49" s="29" t="str">
        <f t="shared" si="76"/>
        <v/>
      </c>
      <c r="Q49" s="29">
        <v>3.72</v>
      </c>
      <c r="R49" s="29">
        <v>7.45</v>
      </c>
      <c r="S49" s="23">
        <f t="shared" si="88"/>
        <v>0</v>
      </c>
      <c r="T49" s="23">
        <f t="shared" si="89"/>
        <v>0</v>
      </c>
      <c r="U49" s="23" t="str">
        <f t="shared" si="84"/>
        <v/>
      </c>
      <c r="V49" s="23" t="str">
        <f t="shared" si="85"/>
        <v/>
      </c>
      <c r="W49" s="36" t="str">
        <f t="shared" si="86"/>
        <v/>
      </c>
      <c r="X49" s="1" t="str">
        <f t="shared" si="77"/>
        <v/>
      </c>
    </row>
    <row r="50" spans="1:24" x14ac:dyDescent="0.25">
      <c r="A50" s="3">
        <v>17899252</v>
      </c>
      <c r="B50" s="3" t="s">
        <v>53</v>
      </c>
      <c r="C50" s="40"/>
      <c r="D50" s="27">
        <f t="shared" si="78"/>
        <v>0</v>
      </c>
      <c r="E50" s="27">
        <f t="shared" si="87"/>
        <v>0</v>
      </c>
      <c r="F50" s="8" t="str">
        <f t="shared" si="74"/>
        <v/>
      </c>
      <c r="G50" s="23">
        <f t="shared" si="79"/>
        <v>0</v>
      </c>
      <c r="H50" s="23">
        <f t="shared" si="80"/>
        <v>0</v>
      </c>
      <c r="I50" s="23">
        <f t="shared" si="81"/>
        <v>0</v>
      </c>
      <c r="J50" s="28">
        <f t="shared" si="82"/>
        <v>0</v>
      </c>
      <c r="K50" s="23">
        <v>7.58</v>
      </c>
      <c r="L50" s="23">
        <v>4.92</v>
      </c>
      <c r="M50" s="23">
        <v>2.52</v>
      </c>
      <c r="N50" s="29" t="str">
        <f t="shared" si="83"/>
        <v/>
      </c>
      <c r="O50" s="29" t="str">
        <f t="shared" si="75"/>
        <v/>
      </c>
      <c r="P50" s="29" t="str">
        <f t="shared" si="76"/>
        <v/>
      </c>
      <c r="Q50" s="29">
        <v>3.72</v>
      </c>
      <c r="R50" s="29">
        <v>7.45</v>
      </c>
      <c r="S50" s="23">
        <f t="shared" si="88"/>
        <v>0</v>
      </c>
      <c r="T50" s="23">
        <f t="shared" si="89"/>
        <v>0</v>
      </c>
      <c r="U50" s="23" t="str">
        <f t="shared" si="84"/>
        <v/>
      </c>
      <c r="V50" s="23" t="str">
        <f t="shared" si="85"/>
        <v/>
      </c>
      <c r="W50" s="36" t="str">
        <f t="shared" si="86"/>
        <v/>
      </c>
      <c r="X50" s="1" t="str">
        <f t="shared" si="77"/>
        <v/>
      </c>
    </row>
    <row r="51" spans="1:24" x14ac:dyDescent="0.25">
      <c r="A51" s="3">
        <v>18294315</v>
      </c>
      <c r="B51" s="3" t="s">
        <v>54</v>
      </c>
      <c r="C51" s="40"/>
      <c r="D51" s="27">
        <f t="shared" si="78"/>
        <v>0</v>
      </c>
      <c r="E51" s="27">
        <f t="shared" si="87"/>
        <v>0</v>
      </c>
      <c r="F51" s="8" t="str">
        <f t="shared" si="74"/>
        <v/>
      </c>
      <c r="G51" s="23">
        <f t="shared" si="79"/>
        <v>0</v>
      </c>
      <c r="H51" s="23">
        <f t="shared" si="80"/>
        <v>0</v>
      </c>
      <c r="I51" s="23">
        <f t="shared" si="81"/>
        <v>0</v>
      </c>
      <c r="J51" s="28">
        <f t="shared" si="82"/>
        <v>0</v>
      </c>
      <c r="K51" s="23">
        <v>7.58</v>
      </c>
      <c r="L51" s="23">
        <v>4.92</v>
      </c>
      <c r="M51" s="23">
        <v>2.52</v>
      </c>
      <c r="N51" s="29" t="str">
        <f t="shared" si="83"/>
        <v/>
      </c>
      <c r="O51" s="29" t="str">
        <f t="shared" si="75"/>
        <v/>
      </c>
      <c r="P51" s="29" t="str">
        <f t="shared" si="76"/>
        <v/>
      </c>
      <c r="Q51" s="29">
        <v>3.72</v>
      </c>
      <c r="R51" s="29">
        <v>7.45</v>
      </c>
      <c r="S51" s="23">
        <f t="shared" si="88"/>
        <v>0</v>
      </c>
      <c r="T51" s="23">
        <f t="shared" si="89"/>
        <v>0</v>
      </c>
      <c r="U51" s="23" t="str">
        <f t="shared" si="84"/>
        <v/>
      </c>
      <c r="V51" s="23" t="str">
        <f t="shared" si="85"/>
        <v/>
      </c>
      <c r="W51" s="36" t="str">
        <f t="shared" si="86"/>
        <v/>
      </c>
      <c r="X51" s="1" t="str">
        <f t="shared" si="77"/>
        <v/>
      </c>
    </row>
    <row r="52" spans="1:24" x14ac:dyDescent="0.25">
      <c r="A52" s="3">
        <v>18296171</v>
      </c>
      <c r="B52" s="3" t="s">
        <v>55</v>
      </c>
      <c r="C52" s="40"/>
      <c r="D52" s="27">
        <f t="shared" si="78"/>
        <v>0</v>
      </c>
      <c r="E52" s="27">
        <f t="shared" si="87"/>
        <v>0</v>
      </c>
      <c r="F52" s="8" t="str">
        <f t="shared" si="74"/>
        <v/>
      </c>
      <c r="G52" s="23">
        <f t="shared" si="79"/>
        <v>0</v>
      </c>
      <c r="H52" s="23">
        <f t="shared" si="80"/>
        <v>0</v>
      </c>
      <c r="I52" s="23">
        <f t="shared" si="81"/>
        <v>0</v>
      </c>
      <c r="J52" s="28">
        <f t="shared" si="82"/>
        <v>0</v>
      </c>
      <c r="K52" s="23">
        <v>7.58</v>
      </c>
      <c r="L52" s="23">
        <v>4.92</v>
      </c>
      <c r="M52" s="23">
        <v>2.52</v>
      </c>
      <c r="N52" s="29" t="str">
        <f t="shared" si="83"/>
        <v/>
      </c>
      <c r="O52" s="29" t="str">
        <f t="shared" si="75"/>
        <v/>
      </c>
      <c r="P52" s="29" t="str">
        <f t="shared" si="76"/>
        <v/>
      </c>
      <c r="Q52" s="29">
        <v>3.72</v>
      </c>
      <c r="R52" s="29">
        <v>7.45</v>
      </c>
      <c r="S52" s="23">
        <f t="shared" si="88"/>
        <v>0</v>
      </c>
      <c r="T52" s="23">
        <f t="shared" si="89"/>
        <v>0</v>
      </c>
      <c r="U52" s="23" t="str">
        <f t="shared" si="84"/>
        <v/>
      </c>
      <c r="V52" s="23" t="str">
        <f t="shared" si="85"/>
        <v/>
      </c>
      <c r="W52" s="36" t="str">
        <f t="shared" si="86"/>
        <v/>
      </c>
      <c r="X52" s="1" t="str">
        <f t="shared" si="77"/>
        <v/>
      </c>
    </row>
    <row r="53" spans="1:24" x14ac:dyDescent="0.25">
      <c r="A53" s="3">
        <v>18276228</v>
      </c>
      <c r="B53" s="3" t="s">
        <v>56</v>
      </c>
      <c r="C53" s="40"/>
      <c r="D53" s="27">
        <f t="shared" si="78"/>
        <v>0</v>
      </c>
      <c r="E53" s="27">
        <f t="shared" si="87"/>
        <v>0</v>
      </c>
      <c r="F53" s="8" t="str">
        <f t="shared" si="74"/>
        <v/>
      </c>
      <c r="G53" s="23">
        <f t="shared" si="79"/>
        <v>0</v>
      </c>
      <c r="H53" s="23">
        <f t="shared" si="80"/>
        <v>0</v>
      </c>
      <c r="I53" s="23">
        <f t="shared" si="81"/>
        <v>0</v>
      </c>
      <c r="J53" s="28">
        <f t="shared" si="82"/>
        <v>0</v>
      </c>
      <c r="K53" s="23">
        <v>7.58</v>
      </c>
      <c r="L53" s="23">
        <v>4.92</v>
      </c>
      <c r="M53" s="23">
        <v>2.52</v>
      </c>
      <c r="N53" s="29" t="str">
        <f t="shared" si="83"/>
        <v/>
      </c>
      <c r="O53" s="29" t="str">
        <f t="shared" si="75"/>
        <v/>
      </c>
      <c r="P53" s="29" t="str">
        <f t="shared" si="76"/>
        <v/>
      </c>
      <c r="Q53" s="29">
        <v>3.72</v>
      </c>
      <c r="R53" s="29">
        <v>7.45</v>
      </c>
      <c r="S53" s="23">
        <f t="shared" si="88"/>
        <v>0</v>
      </c>
      <c r="T53" s="23">
        <f t="shared" si="89"/>
        <v>0</v>
      </c>
      <c r="U53" s="23" t="str">
        <f t="shared" si="84"/>
        <v/>
      </c>
      <c r="V53" s="23" t="str">
        <f t="shared" si="85"/>
        <v/>
      </c>
      <c r="W53" s="36" t="str">
        <f t="shared" si="86"/>
        <v/>
      </c>
      <c r="X53" s="1" t="str">
        <f t="shared" si="77"/>
        <v/>
      </c>
    </row>
    <row r="54" spans="1:24" x14ac:dyDescent="0.25">
      <c r="A54" s="3">
        <v>18326759</v>
      </c>
      <c r="B54" s="3" t="s">
        <v>65</v>
      </c>
      <c r="C54" s="40"/>
      <c r="D54" s="27">
        <f t="shared" ref="D54:D57" si="90">ROUND(C54,0)</f>
        <v>0</v>
      </c>
      <c r="E54" s="27">
        <f t="shared" si="87"/>
        <v>0</v>
      </c>
      <c r="F54" s="8" t="str">
        <f t="shared" ref="F54:F57" si="91">IF(AND(C54&gt;0,X54="",J54&gt;=$K$3), N54+O54+P54, "")</f>
        <v/>
      </c>
      <c r="G54" s="23">
        <f t="shared" ref="G54:G57" si="92">IF(E54&lt;100,C54,IF(E54-C54&gt;100,0,MIN(100-(E54-C54))))</f>
        <v>0</v>
      </c>
      <c r="H54" s="23">
        <f t="shared" ref="H54:H57" si="93">IF(E54&lt;=100,0,IF(E54-C54&gt;150,0,MIN(150,E54)-MAX(100,E54-C54)))</f>
        <v>0</v>
      </c>
      <c r="I54" s="23">
        <f t="shared" ref="I54:I57" si="94">IF(E54&lt;=150,0,E54-MAX(150,E54-C54))</f>
        <v>0</v>
      </c>
      <c r="J54" s="28">
        <f t="shared" ref="J54:J57" si="95">F$43</f>
        <v>0</v>
      </c>
      <c r="K54" s="23">
        <v>7.58</v>
      </c>
      <c r="L54" s="23">
        <v>4.92</v>
      </c>
      <c r="M54" s="23">
        <v>2.52</v>
      </c>
      <c r="N54" s="29" t="str">
        <f t="shared" ref="N54:N57" si="96">IF($J54&lt;$K$3, "",G54*ROUND((K54+$Q54+$R54)*(100%+$A$5),2))</f>
        <v/>
      </c>
      <c r="O54" s="29" t="str">
        <f t="shared" ref="O54:O57" si="97">IF($J54&lt;$K$3, "",H54*ROUND((L54+$Q54+$R54)*(100%+$A$5),2))</f>
        <v/>
      </c>
      <c r="P54" s="29" t="str">
        <f t="shared" ref="P54:P57" si="98">IF($J54&lt;$K$3, "",I54*ROUND((M54+$Q54+$R54)*(100%+$A$5),2))</f>
        <v/>
      </c>
      <c r="Q54" s="29">
        <v>3.72</v>
      </c>
      <c r="R54" s="29">
        <v>7.45</v>
      </c>
      <c r="S54" s="23">
        <f t="shared" ref="S54:S57" si="99">IF(C54&gt;0,T53+1,0)</f>
        <v>0</v>
      </c>
      <c r="T54" s="23">
        <f t="shared" ref="T54:T57" si="100">IF(C54&gt;0,T53+1,T53)</f>
        <v>0</v>
      </c>
      <c r="U54" s="23" t="str">
        <f t="shared" ref="U54:U57" si="101">IF(S54&gt;0,A54,"")</f>
        <v/>
      </c>
      <c r="V54" s="23" t="str">
        <f t="shared" ref="V54:V57" si="102">IF(S54&gt;0,C54,"")</f>
        <v/>
      </c>
      <c r="W54" s="36" t="str">
        <f t="shared" ref="W54:W57" si="103">IF(S54&gt;0,F54,"")</f>
        <v/>
      </c>
      <c r="X54" s="1" t="str">
        <f t="shared" ref="X54:X57" si="104">IF(AND(C54&lt;&gt;0,T54&gt;3),"Es dürfen maximal 3 Positionen auf einem Rezept gedruckt werden!","")</f>
        <v/>
      </c>
    </row>
    <row r="55" spans="1:24" x14ac:dyDescent="0.25">
      <c r="A55" s="3">
        <v>18375686</v>
      </c>
      <c r="B55" s="3" t="s">
        <v>66</v>
      </c>
      <c r="C55" s="40"/>
      <c r="D55" s="27">
        <f t="shared" si="90"/>
        <v>0</v>
      </c>
      <c r="E55" s="27">
        <f t="shared" si="87"/>
        <v>0</v>
      </c>
      <c r="F55" s="8" t="str">
        <f t="shared" si="91"/>
        <v/>
      </c>
      <c r="G55" s="23">
        <f t="shared" si="92"/>
        <v>0</v>
      </c>
      <c r="H55" s="23">
        <f t="shared" si="93"/>
        <v>0</v>
      </c>
      <c r="I55" s="23">
        <f t="shared" si="94"/>
        <v>0</v>
      </c>
      <c r="J55" s="28">
        <f t="shared" si="95"/>
        <v>0</v>
      </c>
      <c r="K55" s="23">
        <v>7.58</v>
      </c>
      <c r="L55" s="23">
        <v>4.92</v>
      </c>
      <c r="M55" s="23">
        <v>2.52</v>
      </c>
      <c r="N55" s="29" t="str">
        <f t="shared" si="96"/>
        <v/>
      </c>
      <c r="O55" s="29" t="str">
        <f t="shared" si="97"/>
        <v/>
      </c>
      <c r="P55" s="29" t="str">
        <f t="shared" si="98"/>
        <v/>
      </c>
      <c r="Q55" s="29">
        <v>3.72</v>
      </c>
      <c r="R55" s="29">
        <v>7.45</v>
      </c>
      <c r="S55" s="23">
        <f t="shared" si="99"/>
        <v>0</v>
      </c>
      <c r="T55" s="23">
        <f t="shared" si="100"/>
        <v>0</v>
      </c>
      <c r="U55" s="23" t="str">
        <f t="shared" si="101"/>
        <v/>
      </c>
      <c r="V55" s="23" t="str">
        <f t="shared" si="102"/>
        <v/>
      </c>
      <c r="W55" s="36" t="str">
        <f t="shared" si="103"/>
        <v/>
      </c>
      <c r="X55" s="1" t="str">
        <f t="shared" si="104"/>
        <v/>
      </c>
    </row>
    <row r="56" spans="1:24" x14ac:dyDescent="0.25">
      <c r="A56" s="3">
        <v>18317571</v>
      </c>
      <c r="B56" s="3" t="s">
        <v>67</v>
      </c>
      <c r="C56" s="40"/>
      <c r="D56" s="27">
        <f t="shared" si="90"/>
        <v>0</v>
      </c>
      <c r="E56" s="27">
        <f t="shared" si="87"/>
        <v>0</v>
      </c>
      <c r="F56" s="8" t="str">
        <f t="shared" si="91"/>
        <v/>
      </c>
      <c r="G56" s="23">
        <f t="shared" si="92"/>
        <v>0</v>
      </c>
      <c r="H56" s="23">
        <f t="shared" si="93"/>
        <v>0</v>
      </c>
      <c r="I56" s="23">
        <f t="shared" si="94"/>
        <v>0</v>
      </c>
      <c r="J56" s="28">
        <f t="shared" si="95"/>
        <v>0</v>
      </c>
      <c r="K56" s="23">
        <v>7.58</v>
      </c>
      <c r="L56" s="23">
        <v>4.92</v>
      </c>
      <c r="M56" s="23">
        <v>2.52</v>
      </c>
      <c r="N56" s="29" t="str">
        <f t="shared" si="96"/>
        <v/>
      </c>
      <c r="O56" s="29" t="str">
        <f t="shared" si="97"/>
        <v/>
      </c>
      <c r="P56" s="29" t="str">
        <f t="shared" si="98"/>
        <v/>
      </c>
      <c r="Q56" s="29">
        <v>3.72</v>
      </c>
      <c r="R56" s="29">
        <v>7.45</v>
      </c>
      <c r="S56" s="23">
        <f t="shared" si="99"/>
        <v>0</v>
      </c>
      <c r="T56" s="23">
        <f t="shared" si="100"/>
        <v>0</v>
      </c>
      <c r="U56" s="23" t="str">
        <f t="shared" si="101"/>
        <v/>
      </c>
      <c r="V56" s="23" t="str">
        <f t="shared" si="102"/>
        <v/>
      </c>
      <c r="W56" s="36" t="str">
        <f t="shared" si="103"/>
        <v/>
      </c>
      <c r="X56" s="1" t="str">
        <f t="shared" si="104"/>
        <v/>
      </c>
    </row>
    <row r="57" spans="1:24" x14ac:dyDescent="0.25">
      <c r="A57" s="3">
        <v>18330436</v>
      </c>
      <c r="B57" s="3" t="s">
        <v>64</v>
      </c>
      <c r="C57" s="40"/>
      <c r="D57" s="27">
        <f t="shared" si="90"/>
        <v>0</v>
      </c>
      <c r="E57" s="27">
        <f t="shared" si="87"/>
        <v>0</v>
      </c>
      <c r="F57" s="8" t="str">
        <f t="shared" si="91"/>
        <v/>
      </c>
      <c r="G57" s="23">
        <f t="shared" si="92"/>
        <v>0</v>
      </c>
      <c r="H57" s="23">
        <f t="shared" si="93"/>
        <v>0</v>
      </c>
      <c r="I57" s="23">
        <f t="shared" si="94"/>
        <v>0</v>
      </c>
      <c r="J57" s="28">
        <f t="shared" si="95"/>
        <v>0</v>
      </c>
      <c r="K57" s="23">
        <v>7.58</v>
      </c>
      <c r="L57" s="23">
        <v>4.92</v>
      </c>
      <c r="M57" s="23">
        <v>2.52</v>
      </c>
      <c r="N57" s="29" t="str">
        <f t="shared" si="96"/>
        <v/>
      </c>
      <c r="O57" s="29" t="str">
        <f t="shared" si="97"/>
        <v/>
      </c>
      <c r="P57" s="29" t="str">
        <f t="shared" si="98"/>
        <v/>
      </c>
      <c r="Q57" s="29">
        <v>3.72</v>
      </c>
      <c r="R57" s="29">
        <v>7.45</v>
      </c>
      <c r="S57" s="23">
        <f t="shared" si="99"/>
        <v>0</v>
      </c>
      <c r="T57" s="23">
        <f t="shared" si="100"/>
        <v>0</v>
      </c>
      <c r="U57" s="23" t="str">
        <f t="shared" si="101"/>
        <v/>
      </c>
      <c r="V57" s="23" t="str">
        <f t="shared" si="102"/>
        <v/>
      </c>
      <c r="W57" s="36" t="str">
        <f t="shared" si="103"/>
        <v/>
      </c>
      <c r="X57" s="1" t="str">
        <f t="shared" si="104"/>
        <v/>
      </c>
    </row>
    <row r="58" spans="1:24" x14ac:dyDescent="0.25">
      <c r="A58" s="3">
        <v>18260368</v>
      </c>
      <c r="B58" s="3" t="s">
        <v>57</v>
      </c>
      <c r="C58" s="40"/>
      <c r="D58" s="27">
        <f t="shared" si="78"/>
        <v>0</v>
      </c>
      <c r="E58" s="27">
        <f t="shared" si="87"/>
        <v>0</v>
      </c>
      <c r="F58" s="8" t="str">
        <f t="shared" si="74"/>
        <v/>
      </c>
      <c r="G58" s="23">
        <f t="shared" si="79"/>
        <v>0</v>
      </c>
      <c r="H58" s="23">
        <f t="shared" si="80"/>
        <v>0</v>
      </c>
      <c r="I58" s="23">
        <f t="shared" si="81"/>
        <v>0</v>
      </c>
      <c r="J58" s="28">
        <f t="shared" si="82"/>
        <v>0</v>
      </c>
      <c r="K58" s="23">
        <v>7.58</v>
      </c>
      <c r="L58" s="23">
        <v>4.92</v>
      </c>
      <c r="M58" s="23">
        <v>2.52</v>
      </c>
      <c r="N58" s="29" t="str">
        <f t="shared" si="83"/>
        <v/>
      </c>
      <c r="O58" s="29" t="str">
        <f t="shared" si="75"/>
        <v/>
      </c>
      <c r="P58" s="29" t="str">
        <f t="shared" si="76"/>
        <v/>
      </c>
      <c r="Q58" s="29">
        <v>3.72</v>
      </c>
      <c r="R58" s="29">
        <v>7.45</v>
      </c>
      <c r="S58" s="23">
        <f>IF(C58&gt;0,T53+1,0)</f>
        <v>0</v>
      </c>
      <c r="T58" s="23">
        <f>IF(C58&gt;0,T53+1,T53)</f>
        <v>0</v>
      </c>
      <c r="U58" s="23" t="str">
        <f t="shared" si="84"/>
        <v/>
      </c>
      <c r="V58" s="23" t="str">
        <f t="shared" si="85"/>
        <v/>
      </c>
      <c r="W58" s="36" t="str">
        <f t="shared" si="86"/>
        <v/>
      </c>
      <c r="X58" s="1" t="str">
        <f t="shared" si="77"/>
        <v/>
      </c>
    </row>
    <row r="59" spans="1:24" x14ac:dyDescent="0.25">
      <c r="A59" s="3"/>
      <c r="B59" s="2" t="s">
        <v>5</v>
      </c>
      <c r="C59" s="3">
        <f>SUM(C45:C58)</f>
        <v>0</v>
      </c>
      <c r="D59" s="27"/>
      <c r="E59" s="27"/>
      <c r="F59" s="8">
        <f>SUM(F45:F58)</f>
        <v>0</v>
      </c>
      <c r="X59" s="1"/>
    </row>
    <row r="60" spans="1:24" x14ac:dyDescent="0.25">
      <c r="A60" s="1"/>
      <c r="B60" s="1"/>
      <c r="C60" s="1"/>
      <c r="F60" s="1"/>
      <c r="X60" s="1"/>
    </row>
    <row r="61" spans="1:24" ht="15.75" x14ac:dyDescent="0.25">
      <c r="A61" s="46" t="s">
        <v>23</v>
      </c>
      <c r="B61" s="46"/>
      <c r="C61" s="6" t="s">
        <v>15</v>
      </c>
      <c r="D61" s="24"/>
      <c r="E61" s="25"/>
      <c r="F61" s="41"/>
      <c r="X61" s="1" t="str">
        <f>IF(F61&lt;$K$3, "Eine Belieferung der Ärzte kann erst ab dem 31.05.2021 erfolgen", "")</f>
        <v>Eine Belieferung der Ärzte kann erst ab dem 31.05.2021 erfolgen</v>
      </c>
    </row>
    <row r="62" spans="1:24" s="7" customFormat="1" x14ac:dyDescent="0.25">
      <c r="A62" s="2" t="s">
        <v>0</v>
      </c>
      <c r="B62" s="2" t="s">
        <v>4</v>
      </c>
      <c r="C62" s="2" t="s">
        <v>1</v>
      </c>
      <c r="D62" s="26" t="s">
        <v>38</v>
      </c>
      <c r="E62" s="26" t="s">
        <v>39</v>
      </c>
      <c r="F62" s="2" t="s">
        <v>2</v>
      </c>
      <c r="G62" s="35"/>
      <c r="H62" s="35"/>
      <c r="I62" s="35"/>
      <c r="J62" s="35"/>
      <c r="K62" s="35"/>
      <c r="L62" s="35"/>
      <c r="M62" s="35"/>
      <c r="N62" s="37"/>
      <c r="O62" s="37"/>
      <c r="P62" s="37"/>
      <c r="Q62" s="37"/>
      <c r="R62" s="37"/>
      <c r="S62" s="35"/>
      <c r="T62" s="35"/>
      <c r="U62" s="35"/>
      <c r="V62" s="35"/>
      <c r="W62" s="35"/>
      <c r="X62" s="38"/>
    </row>
    <row r="63" spans="1:24" x14ac:dyDescent="0.25">
      <c r="A63" s="3">
        <v>17377625</v>
      </c>
      <c r="B63" s="3" t="s">
        <v>3</v>
      </c>
      <c r="C63" s="40"/>
      <c r="D63" s="27">
        <f>ROUND(C63,0)</f>
        <v>0</v>
      </c>
      <c r="E63" s="27">
        <f>E58+D63</f>
        <v>0</v>
      </c>
      <c r="F63" s="8" t="str">
        <f t="shared" ref="F63:F76" si="105">IF(AND(C63&gt;0,X63="",J63&gt;=$K$3), N63+O63+P63, "")</f>
        <v/>
      </c>
      <c r="G63" s="23">
        <f>IF(E63&lt;100,C63,IF(E63-C63&gt;100,0,MIN(100-(E63-C63))))</f>
        <v>0</v>
      </c>
      <c r="H63" s="23">
        <f>IF(E63&lt;=100,0,IF(E63-C63&gt;150,0,MIN(150,E63)-MAX(100,E63-C63)))</f>
        <v>0</v>
      </c>
      <c r="I63" s="23">
        <f>IF(E63&lt;=150,0,E63-MAX(150,E63-C63))</f>
        <v>0</v>
      </c>
      <c r="J63" s="28">
        <f>F$61</f>
        <v>0</v>
      </c>
      <c r="K63" s="23">
        <v>7.58</v>
      </c>
      <c r="L63" s="23">
        <v>4.92</v>
      </c>
      <c r="M63" s="23">
        <v>2.52</v>
      </c>
      <c r="N63" s="29" t="str">
        <f>IF($J63&lt;$K$3, "",G63*ROUND((K63+$Q63+$R63)*(100%+$A$5),2))</f>
        <v/>
      </c>
      <c r="O63" s="29" t="str">
        <f t="shared" ref="O63:O76" si="106">IF($J63&lt;$K$3, "",H63*ROUND((L63+$Q63+$R63)*(100%+$A$5),2))</f>
        <v/>
      </c>
      <c r="P63" s="29" t="str">
        <f t="shared" ref="P63:P76" si="107">IF($J63&lt;$K$3, "",I63*ROUND((M63+$Q63+$R63)*(100%+$A$5),2))</f>
        <v/>
      </c>
      <c r="Q63" s="29">
        <v>3.72</v>
      </c>
      <c r="R63" s="29">
        <v>7.45</v>
      </c>
      <c r="S63" s="23">
        <f>IF(C63&gt;0,1,0)</f>
        <v>0</v>
      </c>
      <c r="T63" s="23">
        <f>S63</f>
        <v>0</v>
      </c>
      <c r="U63" s="23" t="str">
        <f>IF(S63&gt;0,A63,"")</f>
        <v/>
      </c>
      <c r="V63" s="23" t="str">
        <f>IF(S63&gt;0,C63,"")</f>
        <v/>
      </c>
      <c r="W63" s="36" t="str">
        <f>IF(S63&gt;0,F63,"")</f>
        <v/>
      </c>
      <c r="X63" s="1" t="str">
        <f t="shared" ref="X63:X76" si="108">IF(AND(C63&lt;&gt;0,T63&gt;3),"Es dürfen maximal 3 Positionen auf einem Rezept gedruckt werden!","")</f>
        <v/>
      </c>
    </row>
    <row r="64" spans="1:24" x14ac:dyDescent="0.25">
      <c r="A64" s="3">
        <v>17377588</v>
      </c>
      <c r="B64" s="3" t="s">
        <v>51</v>
      </c>
      <c r="C64" s="40"/>
      <c r="D64" s="27">
        <f t="shared" ref="D64:D76" si="109">ROUND(C64,0)</f>
        <v>0</v>
      </c>
      <c r="E64" s="27">
        <f>E63+C64</f>
        <v>0</v>
      </c>
      <c r="F64" s="8" t="str">
        <f t="shared" si="105"/>
        <v/>
      </c>
      <c r="G64" s="23">
        <f t="shared" ref="G64:G76" si="110">IF(E64&lt;100,C64,IF(E64-C64&gt;100,0,MIN(100-(E64-C64))))</f>
        <v>0</v>
      </c>
      <c r="H64" s="23">
        <f t="shared" ref="H64:H76" si="111">IF(E64&lt;=100,0,IF(E64-C64&gt;150,0,MIN(150,E64)-MAX(100,E64-C64)))</f>
        <v>0</v>
      </c>
      <c r="I64" s="23">
        <f t="shared" ref="I64:I76" si="112">IF(E64&lt;=150,0,E64-MAX(150,E64-C64))</f>
        <v>0</v>
      </c>
      <c r="J64" s="28">
        <f t="shared" ref="J64:J76" si="113">F$61</f>
        <v>0</v>
      </c>
      <c r="K64" s="23">
        <v>7.58</v>
      </c>
      <c r="L64" s="23">
        <v>4.92</v>
      </c>
      <c r="M64" s="23">
        <v>2.52</v>
      </c>
      <c r="N64" s="29" t="str">
        <f t="shared" ref="N64:N76" si="114">IF($J64&lt;$K$3, "",G64*ROUND((K64+$Q64+$R64)*(100%+$A$5),2))</f>
        <v/>
      </c>
      <c r="O64" s="29" t="str">
        <f t="shared" si="106"/>
        <v/>
      </c>
      <c r="P64" s="29" t="str">
        <f t="shared" si="107"/>
        <v/>
      </c>
      <c r="Q64" s="29">
        <v>3.72</v>
      </c>
      <c r="R64" s="29">
        <v>7.45</v>
      </c>
      <c r="S64" s="23">
        <f>IF(C64&gt;0,T63+1,0)</f>
        <v>0</v>
      </c>
      <c r="T64" s="23">
        <f>IF(C64&gt;0,T63+1,T63)</f>
        <v>0</v>
      </c>
      <c r="U64" s="23" t="str">
        <f t="shared" ref="U64:U76" si="115">IF(S64&gt;0,A64,"")</f>
        <v/>
      </c>
      <c r="V64" s="23" t="str">
        <f t="shared" ref="V64:V76" si="116">IF(S64&gt;0,C64,"")</f>
        <v/>
      </c>
      <c r="W64" s="36" t="str">
        <f t="shared" ref="W64:W76" si="117">IF(S64&gt;0,F64,"")</f>
        <v/>
      </c>
      <c r="X64" s="1" t="str">
        <f t="shared" si="108"/>
        <v/>
      </c>
    </row>
    <row r="65" spans="1:24" x14ac:dyDescent="0.25">
      <c r="A65" s="3">
        <v>17377602</v>
      </c>
      <c r="B65" s="3" t="s">
        <v>45</v>
      </c>
      <c r="C65" s="40"/>
      <c r="D65" s="27">
        <f t="shared" si="109"/>
        <v>0</v>
      </c>
      <c r="E65" s="27">
        <f t="shared" ref="E65:E76" si="118">E64+C65</f>
        <v>0</v>
      </c>
      <c r="F65" s="8" t="str">
        <f t="shared" si="105"/>
        <v/>
      </c>
      <c r="G65" s="23">
        <f t="shared" si="110"/>
        <v>0</v>
      </c>
      <c r="H65" s="23">
        <f t="shared" si="111"/>
        <v>0</v>
      </c>
      <c r="I65" s="23">
        <f t="shared" si="112"/>
        <v>0</v>
      </c>
      <c r="J65" s="28">
        <f t="shared" si="113"/>
        <v>0</v>
      </c>
      <c r="K65" s="23">
        <v>7.58</v>
      </c>
      <c r="L65" s="23">
        <v>4.92</v>
      </c>
      <c r="M65" s="23">
        <v>2.52</v>
      </c>
      <c r="N65" s="29" t="str">
        <f t="shared" si="114"/>
        <v/>
      </c>
      <c r="O65" s="29" t="str">
        <f t="shared" si="106"/>
        <v/>
      </c>
      <c r="P65" s="29" t="str">
        <f t="shared" si="107"/>
        <v/>
      </c>
      <c r="Q65" s="29">
        <v>3.72</v>
      </c>
      <c r="R65" s="29">
        <v>7.45</v>
      </c>
      <c r="S65" s="23">
        <f t="shared" ref="S65:S71" si="119">IF(C65&gt;0,T64+1,0)</f>
        <v>0</v>
      </c>
      <c r="T65" s="23">
        <f>IF(C65&gt;0,T64+1,T64)</f>
        <v>0</v>
      </c>
      <c r="U65" s="23" t="str">
        <f t="shared" si="115"/>
        <v/>
      </c>
      <c r="V65" s="23" t="str">
        <f t="shared" si="116"/>
        <v/>
      </c>
      <c r="W65" s="36" t="str">
        <f t="shared" si="117"/>
        <v/>
      </c>
      <c r="X65" s="1" t="str">
        <f t="shared" si="108"/>
        <v/>
      </c>
    </row>
    <row r="66" spans="1:24" x14ac:dyDescent="0.25">
      <c r="A66" s="3">
        <v>17377648</v>
      </c>
      <c r="B66" s="3" t="s">
        <v>52</v>
      </c>
      <c r="C66" s="40"/>
      <c r="D66" s="27">
        <f t="shared" si="109"/>
        <v>0</v>
      </c>
      <c r="E66" s="27">
        <f t="shared" si="118"/>
        <v>0</v>
      </c>
      <c r="F66" s="8" t="str">
        <f t="shared" si="105"/>
        <v/>
      </c>
      <c r="G66" s="23">
        <f t="shared" si="110"/>
        <v>0</v>
      </c>
      <c r="H66" s="23">
        <f t="shared" si="111"/>
        <v>0</v>
      </c>
      <c r="I66" s="23">
        <f t="shared" si="112"/>
        <v>0</v>
      </c>
      <c r="J66" s="28">
        <f t="shared" si="113"/>
        <v>0</v>
      </c>
      <c r="K66" s="23">
        <v>7.58</v>
      </c>
      <c r="L66" s="23">
        <v>4.92</v>
      </c>
      <c r="M66" s="23">
        <v>2.52</v>
      </c>
      <c r="N66" s="29" t="str">
        <f t="shared" si="114"/>
        <v/>
      </c>
      <c r="O66" s="29" t="str">
        <f t="shared" si="106"/>
        <v/>
      </c>
      <c r="P66" s="29" t="str">
        <f t="shared" si="107"/>
        <v/>
      </c>
      <c r="Q66" s="29">
        <v>3.72</v>
      </c>
      <c r="R66" s="29">
        <v>7.45</v>
      </c>
      <c r="S66" s="23">
        <f t="shared" si="119"/>
        <v>0</v>
      </c>
      <c r="T66" s="23">
        <f t="shared" ref="T66:T71" si="120">IF(C66&gt;0,T65+1,T65)</f>
        <v>0</v>
      </c>
      <c r="U66" s="23" t="str">
        <f t="shared" si="115"/>
        <v/>
      </c>
      <c r="V66" s="23" t="str">
        <f t="shared" si="116"/>
        <v/>
      </c>
      <c r="W66" s="36" t="str">
        <f t="shared" si="117"/>
        <v/>
      </c>
      <c r="X66" s="1" t="str">
        <f t="shared" si="108"/>
        <v/>
      </c>
    </row>
    <row r="67" spans="1:24" x14ac:dyDescent="0.25">
      <c r="A67" s="3">
        <v>17895975</v>
      </c>
      <c r="B67" s="3" t="s">
        <v>49</v>
      </c>
      <c r="C67" s="40"/>
      <c r="D67" s="27">
        <f t="shared" si="109"/>
        <v>0</v>
      </c>
      <c r="E67" s="27">
        <f t="shared" si="118"/>
        <v>0</v>
      </c>
      <c r="F67" s="8" t="str">
        <f t="shared" si="105"/>
        <v/>
      </c>
      <c r="G67" s="23">
        <f t="shared" si="110"/>
        <v>0</v>
      </c>
      <c r="H67" s="23">
        <f t="shared" si="111"/>
        <v>0</v>
      </c>
      <c r="I67" s="23">
        <f t="shared" si="112"/>
        <v>0</v>
      </c>
      <c r="J67" s="28">
        <f t="shared" si="113"/>
        <v>0</v>
      </c>
      <c r="K67" s="23">
        <v>7.58</v>
      </c>
      <c r="L67" s="23">
        <v>4.92</v>
      </c>
      <c r="M67" s="23">
        <v>2.52</v>
      </c>
      <c r="N67" s="29" t="str">
        <f t="shared" si="114"/>
        <v/>
      </c>
      <c r="O67" s="29" t="str">
        <f t="shared" si="106"/>
        <v/>
      </c>
      <c r="P67" s="29" t="str">
        <f t="shared" si="107"/>
        <v/>
      </c>
      <c r="Q67" s="29">
        <v>3.72</v>
      </c>
      <c r="R67" s="29">
        <v>7.45</v>
      </c>
      <c r="S67" s="23">
        <f t="shared" si="119"/>
        <v>0</v>
      </c>
      <c r="T67" s="23">
        <f t="shared" si="120"/>
        <v>0</v>
      </c>
      <c r="U67" s="23" t="str">
        <f t="shared" si="115"/>
        <v/>
      </c>
      <c r="V67" s="23" t="str">
        <f t="shared" si="116"/>
        <v/>
      </c>
      <c r="W67" s="36" t="str">
        <f t="shared" si="117"/>
        <v/>
      </c>
      <c r="X67" s="1" t="str">
        <f t="shared" si="108"/>
        <v/>
      </c>
    </row>
    <row r="68" spans="1:24" x14ac:dyDescent="0.25">
      <c r="A68" s="3">
        <v>17899252</v>
      </c>
      <c r="B68" s="3" t="s">
        <v>53</v>
      </c>
      <c r="C68" s="40"/>
      <c r="D68" s="27">
        <f t="shared" si="109"/>
        <v>0</v>
      </c>
      <c r="E68" s="27">
        <f t="shared" si="118"/>
        <v>0</v>
      </c>
      <c r="F68" s="8" t="str">
        <f t="shared" si="105"/>
        <v/>
      </c>
      <c r="G68" s="23">
        <f t="shared" si="110"/>
        <v>0</v>
      </c>
      <c r="H68" s="23">
        <f t="shared" si="111"/>
        <v>0</v>
      </c>
      <c r="I68" s="23">
        <f t="shared" si="112"/>
        <v>0</v>
      </c>
      <c r="J68" s="28">
        <f t="shared" si="113"/>
        <v>0</v>
      </c>
      <c r="K68" s="23">
        <v>7.58</v>
      </c>
      <c r="L68" s="23">
        <v>4.92</v>
      </c>
      <c r="M68" s="23">
        <v>2.52</v>
      </c>
      <c r="N68" s="29" t="str">
        <f t="shared" si="114"/>
        <v/>
      </c>
      <c r="O68" s="29" t="str">
        <f t="shared" si="106"/>
        <v/>
      </c>
      <c r="P68" s="29" t="str">
        <f t="shared" si="107"/>
        <v/>
      </c>
      <c r="Q68" s="29">
        <v>3.72</v>
      </c>
      <c r="R68" s="29">
        <v>7.45</v>
      </c>
      <c r="S68" s="23">
        <f t="shared" si="119"/>
        <v>0</v>
      </c>
      <c r="T68" s="23">
        <f t="shared" si="120"/>
        <v>0</v>
      </c>
      <c r="U68" s="23" t="str">
        <f t="shared" si="115"/>
        <v/>
      </c>
      <c r="V68" s="23" t="str">
        <f t="shared" si="116"/>
        <v/>
      </c>
      <c r="W68" s="36" t="str">
        <f t="shared" si="117"/>
        <v/>
      </c>
      <c r="X68" s="1" t="str">
        <f t="shared" si="108"/>
        <v/>
      </c>
    </row>
    <row r="69" spans="1:24" x14ac:dyDescent="0.25">
      <c r="A69" s="3">
        <v>18294315</v>
      </c>
      <c r="B69" s="3" t="s">
        <v>54</v>
      </c>
      <c r="C69" s="40"/>
      <c r="D69" s="27">
        <f t="shared" si="109"/>
        <v>0</v>
      </c>
      <c r="E69" s="27">
        <f t="shared" si="118"/>
        <v>0</v>
      </c>
      <c r="F69" s="8" t="str">
        <f t="shared" si="105"/>
        <v/>
      </c>
      <c r="G69" s="23">
        <f t="shared" si="110"/>
        <v>0</v>
      </c>
      <c r="H69" s="23">
        <f t="shared" si="111"/>
        <v>0</v>
      </c>
      <c r="I69" s="23">
        <f t="shared" si="112"/>
        <v>0</v>
      </c>
      <c r="J69" s="28">
        <f t="shared" si="113"/>
        <v>0</v>
      </c>
      <c r="K69" s="23">
        <v>7.58</v>
      </c>
      <c r="L69" s="23">
        <v>4.92</v>
      </c>
      <c r="M69" s="23">
        <v>2.52</v>
      </c>
      <c r="N69" s="29" t="str">
        <f t="shared" si="114"/>
        <v/>
      </c>
      <c r="O69" s="29" t="str">
        <f t="shared" si="106"/>
        <v/>
      </c>
      <c r="P69" s="29" t="str">
        <f t="shared" si="107"/>
        <v/>
      </c>
      <c r="Q69" s="29">
        <v>3.72</v>
      </c>
      <c r="R69" s="29">
        <v>7.45</v>
      </c>
      <c r="S69" s="23">
        <f t="shared" si="119"/>
        <v>0</v>
      </c>
      <c r="T69" s="23">
        <f t="shared" si="120"/>
        <v>0</v>
      </c>
      <c r="U69" s="23" t="str">
        <f t="shared" si="115"/>
        <v/>
      </c>
      <c r="V69" s="23" t="str">
        <f t="shared" si="116"/>
        <v/>
      </c>
      <c r="W69" s="36" t="str">
        <f t="shared" si="117"/>
        <v/>
      </c>
      <c r="X69" s="1" t="str">
        <f t="shared" si="108"/>
        <v/>
      </c>
    </row>
    <row r="70" spans="1:24" x14ac:dyDescent="0.25">
      <c r="A70" s="3">
        <v>18296171</v>
      </c>
      <c r="B70" s="3" t="s">
        <v>55</v>
      </c>
      <c r="C70" s="40"/>
      <c r="D70" s="27">
        <f t="shared" si="109"/>
        <v>0</v>
      </c>
      <c r="E70" s="27">
        <f t="shared" si="118"/>
        <v>0</v>
      </c>
      <c r="F70" s="8" t="str">
        <f t="shared" si="105"/>
        <v/>
      </c>
      <c r="G70" s="23">
        <f t="shared" si="110"/>
        <v>0</v>
      </c>
      <c r="H70" s="23">
        <f t="shared" si="111"/>
        <v>0</v>
      </c>
      <c r="I70" s="23">
        <f t="shared" si="112"/>
        <v>0</v>
      </c>
      <c r="J70" s="28">
        <f t="shared" si="113"/>
        <v>0</v>
      </c>
      <c r="K70" s="23">
        <v>7.58</v>
      </c>
      <c r="L70" s="23">
        <v>4.92</v>
      </c>
      <c r="M70" s="23">
        <v>2.52</v>
      </c>
      <c r="N70" s="29" t="str">
        <f t="shared" si="114"/>
        <v/>
      </c>
      <c r="O70" s="29" t="str">
        <f t="shared" si="106"/>
        <v/>
      </c>
      <c r="P70" s="29" t="str">
        <f t="shared" si="107"/>
        <v/>
      </c>
      <c r="Q70" s="29">
        <v>3.72</v>
      </c>
      <c r="R70" s="29">
        <v>7.45</v>
      </c>
      <c r="S70" s="23">
        <f t="shared" si="119"/>
        <v>0</v>
      </c>
      <c r="T70" s="23">
        <f t="shared" si="120"/>
        <v>0</v>
      </c>
      <c r="U70" s="23" t="str">
        <f t="shared" si="115"/>
        <v/>
      </c>
      <c r="V70" s="23" t="str">
        <f t="shared" si="116"/>
        <v/>
      </c>
      <c r="W70" s="36" t="str">
        <f t="shared" si="117"/>
        <v/>
      </c>
      <c r="X70" s="1" t="str">
        <f t="shared" si="108"/>
        <v/>
      </c>
    </row>
    <row r="71" spans="1:24" x14ac:dyDescent="0.25">
      <c r="A71" s="3">
        <v>18276228</v>
      </c>
      <c r="B71" s="3" t="s">
        <v>56</v>
      </c>
      <c r="C71" s="40"/>
      <c r="D71" s="27">
        <f t="shared" si="109"/>
        <v>0</v>
      </c>
      <c r="E71" s="27">
        <f t="shared" si="118"/>
        <v>0</v>
      </c>
      <c r="F71" s="8" t="str">
        <f t="shared" si="105"/>
        <v/>
      </c>
      <c r="G71" s="23">
        <f t="shared" si="110"/>
        <v>0</v>
      </c>
      <c r="H71" s="23">
        <f t="shared" si="111"/>
        <v>0</v>
      </c>
      <c r="I71" s="23">
        <f t="shared" si="112"/>
        <v>0</v>
      </c>
      <c r="J71" s="28">
        <f t="shared" si="113"/>
        <v>0</v>
      </c>
      <c r="K71" s="23">
        <v>7.58</v>
      </c>
      <c r="L71" s="23">
        <v>4.92</v>
      </c>
      <c r="M71" s="23">
        <v>2.52</v>
      </c>
      <c r="N71" s="29" t="str">
        <f t="shared" si="114"/>
        <v/>
      </c>
      <c r="O71" s="29" t="str">
        <f t="shared" si="106"/>
        <v/>
      </c>
      <c r="P71" s="29" t="str">
        <f t="shared" si="107"/>
        <v/>
      </c>
      <c r="Q71" s="29">
        <v>3.72</v>
      </c>
      <c r="R71" s="29">
        <v>7.45</v>
      </c>
      <c r="S71" s="23">
        <f t="shared" si="119"/>
        <v>0</v>
      </c>
      <c r="T71" s="23">
        <f t="shared" si="120"/>
        <v>0</v>
      </c>
      <c r="U71" s="23" t="str">
        <f t="shared" si="115"/>
        <v/>
      </c>
      <c r="V71" s="23" t="str">
        <f t="shared" si="116"/>
        <v/>
      </c>
      <c r="W71" s="36" t="str">
        <f t="shared" si="117"/>
        <v/>
      </c>
      <c r="X71" s="1" t="str">
        <f t="shared" si="108"/>
        <v/>
      </c>
    </row>
    <row r="72" spans="1:24" x14ac:dyDescent="0.25">
      <c r="A72" s="3">
        <v>18326759</v>
      </c>
      <c r="B72" s="3" t="s">
        <v>65</v>
      </c>
      <c r="C72" s="40"/>
      <c r="D72" s="27">
        <f t="shared" ref="D72:D75" si="121">ROUND(C72,0)</f>
        <v>0</v>
      </c>
      <c r="E72" s="27">
        <f t="shared" si="118"/>
        <v>0</v>
      </c>
      <c r="F72" s="8" t="str">
        <f t="shared" ref="F72:F75" si="122">IF(AND(C72&gt;0,X72="",J72&gt;=$K$3), N72+O72+P72, "")</f>
        <v/>
      </c>
      <c r="G72" s="23">
        <f t="shared" ref="G72:G75" si="123">IF(E72&lt;100,C72,IF(E72-C72&gt;100,0,MIN(100-(E72-C72))))</f>
        <v>0</v>
      </c>
      <c r="H72" s="23">
        <f t="shared" ref="H72:H75" si="124">IF(E72&lt;=100,0,IF(E72-C72&gt;150,0,MIN(150,E72)-MAX(100,E72-C72)))</f>
        <v>0</v>
      </c>
      <c r="I72" s="23">
        <f t="shared" ref="I72:I75" si="125">IF(E72&lt;=150,0,E72-MAX(150,E72-C72))</f>
        <v>0</v>
      </c>
      <c r="J72" s="28">
        <f t="shared" ref="J72:J75" si="126">F$61</f>
        <v>0</v>
      </c>
      <c r="K72" s="23">
        <v>7.58</v>
      </c>
      <c r="L72" s="23">
        <v>4.92</v>
      </c>
      <c r="M72" s="23">
        <v>2.52</v>
      </c>
      <c r="N72" s="29" t="str">
        <f t="shared" ref="N72:N75" si="127">IF($J72&lt;$K$3, "",G72*ROUND((K72+$Q72+$R72)*(100%+$A$5),2))</f>
        <v/>
      </c>
      <c r="O72" s="29" t="str">
        <f t="shared" ref="O72:O75" si="128">IF($J72&lt;$K$3, "",H72*ROUND((L72+$Q72+$R72)*(100%+$A$5),2))</f>
        <v/>
      </c>
      <c r="P72" s="29" t="str">
        <f t="shared" ref="P72:P75" si="129">IF($J72&lt;$K$3, "",I72*ROUND((M72+$Q72+$R72)*(100%+$A$5),2))</f>
        <v/>
      </c>
      <c r="Q72" s="29">
        <v>3.72</v>
      </c>
      <c r="R72" s="29">
        <v>7.45</v>
      </c>
      <c r="S72" s="23">
        <f t="shared" ref="S72:S75" si="130">IF(C72&gt;0,T71+1,0)</f>
        <v>0</v>
      </c>
      <c r="T72" s="23">
        <f t="shared" ref="T72:T75" si="131">IF(C72&gt;0,T71+1,T71)</f>
        <v>0</v>
      </c>
      <c r="U72" s="23" t="str">
        <f t="shared" ref="U72:U75" si="132">IF(S72&gt;0,A72,"")</f>
        <v/>
      </c>
      <c r="V72" s="23" t="str">
        <f t="shared" ref="V72:V75" si="133">IF(S72&gt;0,C72,"")</f>
        <v/>
      </c>
      <c r="W72" s="36" t="str">
        <f t="shared" ref="W72:W75" si="134">IF(S72&gt;0,F72,"")</f>
        <v/>
      </c>
      <c r="X72" s="1" t="str">
        <f t="shared" ref="X72:X75" si="135">IF(AND(C72&lt;&gt;0,T72&gt;3),"Es dürfen maximal 3 Positionen auf einem Rezept gedruckt werden!","")</f>
        <v/>
      </c>
    </row>
    <row r="73" spans="1:24" x14ac:dyDescent="0.25">
      <c r="A73" s="3">
        <v>18375686</v>
      </c>
      <c r="B73" s="3" t="s">
        <v>66</v>
      </c>
      <c r="C73" s="40"/>
      <c r="D73" s="27">
        <f t="shared" si="121"/>
        <v>0</v>
      </c>
      <c r="E73" s="27">
        <f t="shared" si="118"/>
        <v>0</v>
      </c>
      <c r="F73" s="8" t="str">
        <f t="shared" si="122"/>
        <v/>
      </c>
      <c r="G73" s="23">
        <f t="shared" si="123"/>
        <v>0</v>
      </c>
      <c r="H73" s="23">
        <f t="shared" si="124"/>
        <v>0</v>
      </c>
      <c r="I73" s="23">
        <f t="shared" si="125"/>
        <v>0</v>
      </c>
      <c r="J73" s="28">
        <f t="shared" si="126"/>
        <v>0</v>
      </c>
      <c r="K73" s="23">
        <v>7.58</v>
      </c>
      <c r="L73" s="23">
        <v>4.92</v>
      </c>
      <c r="M73" s="23">
        <v>2.52</v>
      </c>
      <c r="N73" s="29" t="str">
        <f t="shared" si="127"/>
        <v/>
      </c>
      <c r="O73" s="29" t="str">
        <f t="shared" si="128"/>
        <v/>
      </c>
      <c r="P73" s="29" t="str">
        <f t="shared" si="129"/>
        <v/>
      </c>
      <c r="Q73" s="29">
        <v>3.72</v>
      </c>
      <c r="R73" s="29">
        <v>7.45</v>
      </c>
      <c r="S73" s="23">
        <f t="shared" si="130"/>
        <v>0</v>
      </c>
      <c r="T73" s="23">
        <f t="shared" si="131"/>
        <v>0</v>
      </c>
      <c r="U73" s="23" t="str">
        <f t="shared" si="132"/>
        <v/>
      </c>
      <c r="V73" s="23" t="str">
        <f t="shared" si="133"/>
        <v/>
      </c>
      <c r="W73" s="36" t="str">
        <f t="shared" si="134"/>
        <v/>
      </c>
      <c r="X73" s="1" t="str">
        <f t="shared" si="135"/>
        <v/>
      </c>
    </row>
    <row r="74" spans="1:24" x14ac:dyDescent="0.25">
      <c r="A74" s="3">
        <v>18317571</v>
      </c>
      <c r="B74" s="3" t="s">
        <v>67</v>
      </c>
      <c r="C74" s="40"/>
      <c r="D74" s="27">
        <f t="shared" si="121"/>
        <v>0</v>
      </c>
      <c r="E74" s="27">
        <f t="shared" si="118"/>
        <v>0</v>
      </c>
      <c r="F74" s="8" t="str">
        <f t="shared" si="122"/>
        <v/>
      </c>
      <c r="G74" s="23">
        <f t="shared" si="123"/>
        <v>0</v>
      </c>
      <c r="H74" s="23">
        <f t="shared" si="124"/>
        <v>0</v>
      </c>
      <c r="I74" s="23">
        <f t="shared" si="125"/>
        <v>0</v>
      </c>
      <c r="J74" s="28">
        <f t="shared" si="126"/>
        <v>0</v>
      </c>
      <c r="K74" s="23">
        <v>7.58</v>
      </c>
      <c r="L74" s="23">
        <v>4.92</v>
      </c>
      <c r="M74" s="23">
        <v>2.52</v>
      </c>
      <c r="N74" s="29" t="str">
        <f t="shared" si="127"/>
        <v/>
      </c>
      <c r="O74" s="29" t="str">
        <f t="shared" si="128"/>
        <v/>
      </c>
      <c r="P74" s="29" t="str">
        <f t="shared" si="129"/>
        <v/>
      </c>
      <c r="Q74" s="29">
        <v>3.72</v>
      </c>
      <c r="R74" s="29">
        <v>7.45</v>
      </c>
      <c r="S74" s="23">
        <f t="shared" si="130"/>
        <v>0</v>
      </c>
      <c r="T74" s="23">
        <f t="shared" si="131"/>
        <v>0</v>
      </c>
      <c r="U74" s="23" t="str">
        <f t="shared" si="132"/>
        <v/>
      </c>
      <c r="V74" s="23" t="str">
        <f t="shared" si="133"/>
        <v/>
      </c>
      <c r="W74" s="36" t="str">
        <f t="shared" si="134"/>
        <v/>
      </c>
      <c r="X74" s="1" t="str">
        <f t="shared" si="135"/>
        <v/>
      </c>
    </row>
    <row r="75" spans="1:24" x14ac:dyDescent="0.25">
      <c r="A75" s="3">
        <v>18330436</v>
      </c>
      <c r="B75" s="3" t="s">
        <v>64</v>
      </c>
      <c r="C75" s="40"/>
      <c r="D75" s="27">
        <f t="shared" si="121"/>
        <v>0</v>
      </c>
      <c r="E75" s="27">
        <f t="shared" si="118"/>
        <v>0</v>
      </c>
      <c r="F75" s="8" t="str">
        <f t="shared" si="122"/>
        <v/>
      </c>
      <c r="G75" s="23">
        <f t="shared" si="123"/>
        <v>0</v>
      </c>
      <c r="H75" s="23">
        <f t="shared" si="124"/>
        <v>0</v>
      </c>
      <c r="I75" s="23">
        <f t="shared" si="125"/>
        <v>0</v>
      </c>
      <c r="J75" s="28">
        <f t="shared" si="126"/>
        <v>0</v>
      </c>
      <c r="K75" s="23">
        <v>7.58</v>
      </c>
      <c r="L75" s="23">
        <v>4.92</v>
      </c>
      <c r="M75" s="23">
        <v>2.52</v>
      </c>
      <c r="N75" s="29" t="str">
        <f t="shared" si="127"/>
        <v/>
      </c>
      <c r="O75" s="29" t="str">
        <f t="shared" si="128"/>
        <v/>
      </c>
      <c r="P75" s="29" t="str">
        <f t="shared" si="129"/>
        <v/>
      </c>
      <c r="Q75" s="29">
        <v>3.72</v>
      </c>
      <c r="R75" s="29">
        <v>7.45</v>
      </c>
      <c r="S75" s="23">
        <f t="shared" si="130"/>
        <v>0</v>
      </c>
      <c r="T75" s="23">
        <f t="shared" si="131"/>
        <v>0</v>
      </c>
      <c r="U75" s="23" t="str">
        <f t="shared" si="132"/>
        <v/>
      </c>
      <c r="V75" s="23" t="str">
        <f t="shared" si="133"/>
        <v/>
      </c>
      <c r="W75" s="36" t="str">
        <f t="shared" si="134"/>
        <v/>
      </c>
      <c r="X75" s="1" t="str">
        <f t="shared" si="135"/>
        <v/>
      </c>
    </row>
    <row r="76" spans="1:24" x14ac:dyDescent="0.25">
      <c r="A76" s="3">
        <v>18260368</v>
      </c>
      <c r="B76" s="3" t="s">
        <v>57</v>
      </c>
      <c r="C76" s="40"/>
      <c r="D76" s="27">
        <f t="shared" si="109"/>
        <v>0</v>
      </c>
      <c r="E76" s="27">
        <f t="shared" si="118"/>
        <v>0</v>
      </c>
      <c r="F76" s="8" t="str">
        <f t="shared" si="105"/>
        <v/>
      </c>
      <c r="G76" s="23">
        <f t="shared" si="110"/>
        <v>0</v>
      </c>
      <c r="H76" s="23">
        <f t="shared" si="111"/>
        <v>0</v>
      </c>
      <c r="I76" s="23">
        <f t="shared" si="112"/>
        <v>0</v>
      </c>
      <c r="J76" s="28">
        <f t="shared" si="113"/>
        <v>0</v>
      </c>
      <c r="K76" s="23">
        <v>7.58</v>
      </c>
      <c r="L76" s="23">
        <v>4.92</v>
      </c>
      <c r="M76" s="23">
        <v>2.52</v>
      </c>
      <c r="N76" s="29" t="str">
        <f t="shared" si="114"/>
        <v/>
      </c>
      <c r="O76" s="29" t="str">
        <f t="shared" si="106"/>
        <v/>
      </c>
      <c r="P76" s="29" t="str">
        <f t="shared" si="107"/>
        <v/>
      </c>
      <c r="Q76" s="29">
        <v>3.72</v>
      </c>
      <c r="R76" s="29">
        <v>7.45</v>
      </c>
      <c r="S76" s="23">
        <f>IF(C76&gt;0,T71+1,0)</f>
        <v>0</v>
      </c>
      <c r="T76" s="23">
        <f>IF(C76&gt;0,T71+1,T71)</f>
        <v>0</v>
      </c>
      <c r="U76" s="23" t="str">
        <f t="shared" si="115"/>
        <v/>
      </c>
      <c r="V76" s="23" t="str">
        <f t="shared" si="116"/>
        <v/>
      </c>
      <c r="W76" s="36" t="str">
        <f t="shared" si="117"/>
        <v/>
      </c>
      <c r="X76" s="1" t="str">
        <f t="shared" si="108"/>
        <v/>
      </c>
    </row>
    <row r="77" spans="1:24" x14ac:dyDescent="0.25">
      <c r="A77" s="3"/>
      <c r="B77" s="2" t="s">
        <v>5</v>
      </c>
      <c r="C77" s="3">
        <f>SUM(C63:C76)</f>
        <v>0</v>
      </c>
      <c r="D77" s="27"/>
      <c r="E77" s="27"/>
      <c r="F77" s="8">
        <f>SUM(F63:F76)</f>
        <v>0</v>
      </c>
      <c r="X77" s="1"/>
    </row>
    <row r="78" spans="1:24" x14ac:dyDescent="0.25">
      <c r="A78" s="1"/>
      <c r="B78" s="1"/>
      <c r="C78" s="1"/>
      <c r="F78" s="1"/>
      <c r="X78" s="1"/>
    </row>
    <row r="79" spans="1:24" ht="15.75" x14ac:dyDescent="0.25">
      <c r="A79" s="46" t="s">
        <v>24</v>
      </c>
      <c r="B79" s="46"/>
      <c r="C79" s="6" t="s">
        <v>15</v>
      </c>
      <c r="D79" s="24"/>
      <c r="E79" s="25"/>
      <c r="F79" s="41"/>
      <c r="X79" s="1" t="str">
        <f>IF(F79&lt;$K$3, "Eine Belieferung der Ärzte kann erst ab dem 31.05.2021 erfolgen", "")</f>
        <v>Eine Belieferung der Ärzte kann erst ab dem 31.05.2021 erfolgen</v>
      </c>
    </row>
    <row r="80" spans="1:24" s="7" customFormat="1" x14ac:dyDescent="0.25">
      <c r="A80" s="2" t="s">
        <v>0</v>
      </c>
      <c r="B80" s="2" t="s">
        <v>4</v>
      </c>
      <c r="C80" s="2" t="s">
        <v>1</v>
      </c>
      <c r="D80" s="26" t="s">
        <v>38</v>
      </c>
      <c r="E80" s="26" t="s">
        <v>39</v>
      </c>
      <c r="F80" s="2" t="s">
        <v>2</v>
      </c>
      <c r="G80" s="35"/>
      <c r="H80" s="35"/>
      <c r="I80" s="35"/>
      <c r="J80" s="35"/>
      <c r="K80" s="35"/>
      <c r="L80" s="35"/>
      <c r="M80" s="35"/>
      <c r="N80" s="37"/>
      <c r="O80" s="37"/>
      <c r="P80" s="37"/>
      <c r="Q80" s="37"/>
      <c r="R80" s="37"/>
      <c r="S80" s="35"/>
      <c r="T80" s="35"/>
      <c r="U80" s="35"/>
      <c r="V80" s="35"/>
      <c r="W80" s="35"/>
      <c r="X80" s="38"/>
    </row>
    <row r="81" spans="1:24" x14ac:dyDescent="0.25">
      <c r="A81" s="3">
        <v>17377625</v>
      </c>
      <c r="B81" s="3" t="s">
        <v>3</v>
      </c>
      <c r="C81" s="40"/>
      <c r="D81" s="27">
        <f>ROUND(C81,0)</f>
        <v>0</v>
      </c>
      <c r="E81" s="27">
        <f>E76+D81</f>
        <v>0</v>
      </c>
      <c r="F81" s="8" t="str">
        <f t="shared" ref="F81:F94" si="136">IF(AND(C81&gt;0,X81="",J81&gt;=$K$3), N81+O81+P81, "")</f>
        <v/>
      </c>
      <c r="G81" s="23">
        <f>IF(E81&lt;100,C81,IF(E81-C81&gt;100,0,MIN(100-(E81-C81))))</f>
        <v>0</v>
      </c>
      <c r="H81" s="23">
        <f>IF(E81&lt;=100,0,IF(E81-C81&gt;150,0,MIN(150,E81)-MAX(100,E81-C81)))</f>
        <v>0</v>
      </c>
      <c r="I81" s="23">
        <f>IF(E81&lt;=150,0,E81-MAX(150,E81-C81))</f>
        <v>0</v>
      </c>
      <c r="J81" s="28">
        <f>F$79</f>
        <v>0</v>
      </c>
      <c r="K81" s="23">
        <v>7.58</v>
      </c>
      <c r="L81" s="23">
        <v>4.92</v>
      </c>
      <c r="M81" s="23">
        <v>2.52</v>
      </c>
      <c r="N81" s="29" t="str">
        <f>IF($J81&lt;$K$3, "",G81*ROUND((K81+$Q81+$R81)*(100%+$A$5),2))</f>
        <v/>
      </c>
      <c r="O81" s="29" t="str">
        <f t="shared" ref="O81:O94" si="137">IF($J81&lt;$K$3, "",H81*ROUND((L81+$Q81+$R81)*(100%+$A$5),2))</f>
        <v/>
      </c>
      <c r="P81" s="29" t="str">
        <f t="shared" ref="P81:P94" si="138">IF($J81&lt;$K$3, "",I81*ROUND((M81+$Q81+$R81)*(100%+$A$5),2))</f>
        <v/>
      </c>
      <c r="Q81" s="29">
        <v>3.72</v>
      </c>
      <c r="R81" s="29">
        <v>7.45</v>
      </c>
      <c r="S81" s="23">
        <f>IF(C81&gt;0,1,0)</f>
        <v>0</v>
      </c>
      <c r="T81" s="23">
        <f>S81</f>
        <v>0</v>
      </c>
      <c r="U81" s="23" t="str">
        <f>IF(S81&gt;0,A81,"")</f>
        <v/>
      </c>
      <c r="V81" s="23" t="str">
        <f>IF(S81&gt;0,C81,"")</f>
        <v/>
      </c>
      <c r="W81" s="36" t="str">
        <f>IF(S81&gt;0,F81,"")</f>
        <v/>
      </c>
      <c r="X81" s="1" t="str">
        <f>IF(AND(C81&lt;&gt;0,T81&gt;3),"Es dürfen maximal 3 Positionen auf einem Rezept gedruckt werden!","")</f>
        <v/>
      </c>
    </row>
    <row r="82" spans="1:24" x14ac:dyDescent="0.25">
      <c r="A82" s="3">
        <v>17377588</v>
      </c>
      <c r="B82" s="3" t="s">
        <v>51</v>
      </c>
      <c r="C82" s="40"/>
      <c r="D82" s="27">
        <f t="shared" ref="D82:D94" si="139">ROUND(C82,0)</f>
        <v>0</v>
      </c>
      <c r="E82" s="27">
        <f>E81+C82</f>
        <v>0</v>
      </c>
      <c r="F82" s="8" t="str">
        <f t="shared" si="136"/>
        <v/>
      </c>
      <c r="G82" s="23">
        <f t="shared" ref="G82:G94" si="140">IF(E82&lt;100,C82,IF(E82-C82&gt;100,0,MIN(100-(E82-C82))))</f>
        <v>0</v>
      </c>
      <c r="H82" s="23">
        <f t="shared" ref="H82:H94" si="141">IF(E82&lt;=100,0,IF(E82-C82&gt;150,0,MIN(150,E82)-MAX(100,E82-C82)))</f>
        <v>0</v>
      </c>
      <c r="I82" s="23">
        <f t="shared" ref="I82:I94" si="142">IF(E82&lt;=150,0,E82-MAX(150,E82-C82))</f>
        <v>0</v>
      </c>
      <c r="J82" s="28">
        <f t="shared" ref="J82:J94" si="143">F$79</f>
        <v>0</v>
      </c>
      <c r="K82" s="23">
        <v>7.58</v>
      </c>
      <c r="L82" s="23">
        <v>4.92</v>
      </c>
      <c r="M82" s="23">
        <v>2.52</v>
      </c>
      <c r="N82" s="29" t="str">
        <f t="shared" ref="N82:N94" si="144">IF($J82&lt;$K$3, "",G82*ROUND((K82+$Q82+$R82)*(100%+$A$5),2))</f>
        <v/>
      </c>
      <c r="O82" s="29" t="str">
        <f t="shared" si="137"/>
        <v/>
      </c>
      <c r="P82" s="29" t="str">
        <f t="shared" si="138"/>
        <v/>
      </c>
      <c r="Q82" s="29">
        <v>3.72</v>
      </c>
      <c r="R82" s="29">
        <v>7.45</v>
      </c>
      <c r="S82" s="23">
        <f>IF(C82&gt;0,T81+1,0)</f>
        <v>0</v>
      </c>
      <c r="T82" s="23">
        <f>IF(C82&gt;0,T81+1,T81)</f>
        <v>0</v>
      </c>
      <c r="U82" s="23" t="str">
        <f t="shared" ref="U82:U94" si="145">IF(S82&gt;0,A82,"")</f>
        <v/>
      </c>
      <c r="V82" s="23" t="str">
        <f t="shared" ref="V82:V94" si="146">IF(S82&gt;0,C82,"")</f>
        <v/>
      </c>
      <c r="W82" s="36" t="str">
        <f t="shared" ref="W82:W94" si="147">IF(S82&gt;0,F82,"")</f>
        <v/>
      </c>
      <c r="X82" s="1" t="str">
        <f t="shared" ref="X82:X83" si="148">IF(AND(C82&lt;&gt;0,T82&gt;3),"Es dürfen maximal 3 Positionen auf einem Rezept gedruckt werden!","")</f>
        <v/>
      </c>
    </row>
    <row r="83" spans="1:24" x14ac:dyDescent="0.25">
      <c r="A83" s="3">
        <v>17377602</v>
      </c>
      <c r="B83" s="3" t="s">
        <v>45</v>
      </c>
      <c r="C83" s="40"/>
      <c r="D83" s="27">
        <f t="shared" si="139"/>
        <v>0</v>
      </c>
      <c r="E83" s="27">
        <f t="shared" ref="E83:E94" si="149">E82+C83</f>
        <v>0</v>
      </c>
      <c r="F83" s="8" t="str">
        <f t="shared" si="136"/>
        <v/>
      </c>
      <c r="G83" s="23">
        <f t="shared" si="140"/>
        <v>0</v>
      </c>
      <c r="H83" s="23">
        <f t="shared" si="141"/>
        <v>0</v>
      </c>
      <c r="I83" s="23">
        <f t="shared" si="142"/>
        <v>0</v>
      </c>
      <c r="J83" s="28">
        <f t="shared" si="143"/>
        <v>0</v>
      </c>
      <c r="K83" s="23">
        <v>7.58</v>
      </c>
      <c r="L83" s="23">
        <v>4.92</v>
      </c>
      <c r="M83" s="23">
        <v>2.52</v>
      </c>
      <c r="N83" s="29" t="str">
        <f t="shared" si="144"/>
        <v/>
      </c>
      <c r="O83" s="29" t="str">
        <f t="shared" si="137"/>
        <v/>
      </c>
      <c r="P83" s="29" t="str">
        <f t="shared" si="138"/>
        <v/>
      </c>
      <c r="Q83" s="29">
        <v>3.72</v>
      </c>
      <c r="R83" s="29">
        <v>7.45</v>
      </c>
      <c r="S83" s="23">
        <f t="shared" ref="S83:S89" si="150">IF(C83&gt;0,T82+1,0)</f>
        <v>0</v>
      </c>
      <c r="T83" s="23">
        <f>IF(C83&gt;0,T82+1,T82)</f>
        <v>0</v>
      </c>
      <c r="U83" s="23" t="str">
        <f t="shared" si="145"/>
        <v/>
      </c>
      <c r="V83" s="23" t="str">
        <f t="shared" si="146"/>
        <v/>
      </c>
      <c r="W83" s="36" t="str">
        <f t="shared" si="147"/>
        <v/>
      </c>
      <c r="X83" s="1" t="str">
        <f t="shared" si="148"/>
        <v/>
      </c>
    </row>
    <row r="84" spans="1:24" x14ac:dyDescent="0.25">
      <c r="A84" s="3">
        <v>17377648</v>
      </c>
      <c r="B84" s="3" t="s">
        <v>52</v>
      </c>
      <c r="C84" s="40"/>
      <c r="D84" s="27">
        <f t="shared" si="139"/>
        <v>0</v>
      </c>
      <c r="E84" s="27">
        <f t="shared" si="149"/>
        <v>0</v>
      </c>
      <c r="F84" s="8" t="str">
        <f t="shared" si="136"/>
        <v/>
      </c>
      <c r="G84" s="23">
        <f t="shared" si="140"/>
        <v>0</v>
      </c>
      <c r="H84" s="23">
        <f t="shared" si="141"/>
        <v>0</v>
      </c>
      <c r="I84" s="23">
        <f t="shared" si="142"/>
        <v>0</v>
      </c>
      <c r="J84" s="28">
        <f t="shared" si="143"/>
        <v>0</v>
      </c>
      <c r="K84" s="23">
        <v>7.58</v>
      </c>
      <c r="L84" s="23">
        <v>4.92</v>
      </c>
      <c r="M84" s="23">
        <v>2.52</v>
      </c>
      <c r="N84" s="29" t="str">
        <f t="shared" si="144"/>
        <v/>
      </c>
      <c r="O84" s="29" t="str">
        <f t="shared" si="137"/>
        <v/>
      </c>
      <c r="P84" s="29" t="str">
        <f t="shared" si="138"/>
        <v/>
      </c>
      <c r="Q84" s="29">
        <v>3.72</v>
      </c>
      <c r="R84" s="29">
        <v>7.45</v>
      </c>
      <c r="S84" s="23">
        <f t="shared" si="150"/>
        <v>0</v>
      </c>
      <c r="T84" s="23">
        <f t="shared" ref="T84:T89" si="151">IF(C84&gt;0,T83+1,T83)</f>
        <v>0</v>
      </c>
      <c r="U84" s="23" t="str">
        <f t="shared" si="145"/>
        <v/>
      </c>
      <c r="V84" s="23" t="str">
        <f t="shared" si="146"/>
        <v/>
      </c>
      <c r="W84" s="36" t="str">
        <f t="shared" si="147"/>
        <v/>
      </c>
      <c r="X84" s="1" t="str">
        <f>IF(AND(C84&lt;&gt;0,T84&gt;3),"Es dürfen maximal 3 Positionen auf einem Rezept gedruckt werden!","")</f>
        <v/>
      </c>
    </row>
    <row r="85" spans="1:24" x14ac:dyDescent="0.25">
      <c r="A85" s="3">
        <v>17895975</v>
      </c>
      <c r="B85" s="3" t="s">
        <v>49</v>
      </c>
      <c r="C85" s="40"/>
      <c r="D85" s="27">
        <f t="shared" si="139"/>
        <v>0</v>
      </c>
      <c r="E85" s="27">
        <f t="shared" si="149"/>
        <v>0</v>
      </c>
      <c r="F85" s="8" t="str">
        <f t="shared" si="136"/>
        <v/>
      </c>
      <c r="G85" s="23">
        <f t="shared" si="140"/>
        <v>0</v>
      </c>
      <c r="H85" s="23">
        <f t="shared" si="141"/>
        <v>0</v>
      </c>
      <c r="I85" s="23">
        <f t="shared" si="142"/>
        <v>0</v>
      </c>
      <c r="J85" s="28">
        <f t="shared" si="143"/>
        <v>0</v>
      </c>
      <c r="K85" s="23">
        <v>7.58</v>
      </c>
      <c r="L85" s="23">
        <v>4.92</v>
      </c>
      <c r="M85" s="23">
        <v>2.52</v>
      </c>
      <c r="N85" s="29" t="str">
        <f t="shared" si="144"/>
        <v/>
      </c>
      <c r="O85" s="29" t="str">
        <f t="shared" si="137"/>
        <v/>
      </c>
      <c r="P85" s="29" t="str">
        <f t="shared" si="138"/>
        <v/>
      </c>
      <c r="Q85" s="29">
        <v>3.72</v>
      </c>
      <c r="R85" s="29">
        <v>7.45</v>
      </c>
      <c r="S85" s="23">
        <f t="shared" si="150"/>
        <v>0</v>
      </c>
      <c r="T85" s="23">
        <f t="shared" si="151"/>
        <v>0</v>
      </c>
      <c r="U85" s="23" t="str">
        <f t="shared" si="145"/>
        <v/>
      </c>
      <c r="V85" s="23" t="str">
        <f t="shared" si="146"/>
        <v/>
      </c>
      <c r="W85" s="36" t="str">
        <f t="shared" si="147"/>
        <v/>
      </c>
      <c r="X85" s="1" t="str">
        <f t="shared" ref="X85:X94" si="152">IF(AND(C85&lt;&gt;0,T85&gt;3),"Es dürfen maximal 3 Positionen auf einem Rezept gedruckt werden!","")</f>
        <v/>
      </c>
    </row>
    <row r="86" spans="1:24" x14ac:dyDescent="0.25">
      <c r="A86" s="3">
        <v>17899252</v>
      </c>
      <c r="B86" s="3" t="s">
        <v>53</v>
      </c>
      <c r="C86" s="40"/>
      <c r="D86" s="27">
        <f t="shared" si="139"/>
        <v>0</v>
      </c>
      <c r="E86" s="27">
        <f t="shared" si="149"/>
        <v>0</v>
      </c>
      <c r="F86" s="8" t="str">
        <f t="shared" si="136"/>
        <v/>
      </c>
      <c r="G86" s="23">
        <f t="shared" si="140"/>
        <v>0</v>
      </c>
      <c r="H86" s="23">
        <f t="shared" si="141"/>
        <v>0</v>
      </c>
      <c r="I86" s="23">
        <f t="shared" si="142"/>
        <v>0</v>
      </c>
      <c r="J86" s="28">
        <f t="shared" si="143"/>
        <v>0</v>
      </c>
      <c r="K86" s="23">
        <v>7.58</v>
      </c>
      <c r="L86" s="23">
        <v>4.92</v>
      </c>
      <c r="M86" s="23">
        <v>2.52</v>
      </c>
      <c r="N86" s="29" t="str">
        <f t="shared" si="144"/>
        <v/>
      </c>
      <c r="O86" s="29" t="str">
        <f t="shared" si="137"/>
        <v/>
      </c>
      <c r="P86" s="29" t="str">
        <f t="shared" si="138"/>
        <v/>
      </c>
      <c r="Q86" s="29">
        <v>3.72</v>
      </c>
      <c r="R86" s="29">
        <v>7.45</v>
      </c>
      <c r="S86" s="23">
        <f t="shared" si="150"/>
        <v>0</v>
      </c>
      <c r="T86" s="23">
        <f t="shared" si="151"/>
        <v>0</v>
      </c>
      <c r="U86" s="23" t="str">
        <f t="shared" si="145"/>
        <v/>
      </c>
      <c r="V86" s="23" t="str">
        <f t="shared" si="146"/>
        <v/>
      </c>
      <c r="W86" s="36" t="str">
        <f t="shared" si="147"/>
        <v/>
      </c>
      <c r="X86" s="1" t="str">
        <f t="shared" si="152"/>
        <v/>
      </c>
    </row>
    <row r="87" spans="1:24" x14ac:dyDescent="0.25">
      <c r="A87" s="3">
        <v>18294315</v>
      </c>
      <c r="B87" s="3" t="s">
        <v>54</v>
      </c>
      <c r="C87" s="40"/>
      <c r="D87" s="27">
        <f t="shared" si="139"/>
        <v>0</v>
      </c>
      <c r="E87" s="27">
        <f t="shared" si="149"/>
        <v>0</v>
      </c>
      <c r="F87" s="8" t="str">
        <f t="shared" si="136"/>
        <v/>
      </c>
      <c r="G87" s="23">
        <f t="shared" si="140"/>
        <v>0</v>
      </c>
      <c r="H87" s="23">
        <f t="shared" si="141"/>
        <v>0</v>
      </c>
      <c r="I87" s="23">
        <f t="shared" si="142"/>
        <v>0</v>
      </c>
      <c r="J87" s="28">
        <f t="shared" si="143"/>
        <v>0</v>
      </c>
      <c r="K87" s="23">
        <v>7.58</v>
      </c>
      <c r="L87" s="23">
        <v>4.92</v>
      </c>
      <c r="M87" s="23">
        <v>2.52</v>
      </c>
      <c r="N87" s="29" t="str">
        <f t="shared" si="144"/>
        <v/>
      </c>
      <c r="O87" s="29" t="str">
        <f t="shared" si="137"/>
        <v/>
      </c>
      <c r="P87" s="29" t="str">
        <f t="shared" si="138"/>
        <v/>
      </c>
      <c r="Q87" s="29">
        <v>3.72</v>
      </c>
      <c r="R87" s="29">
        <v>7.45</v>
      </c>
      <c r="S87" s="23">
        <f t="shared" si="150"/>
        <v>0</v>
      </c>
      <c r="T87" s="23">
        <f t="shared" si="151"/>
        <v>0</v>
      </c>
      <c r="U87" s="23" t="str">
        <f t="shared" si="145"/>
        <v/>
      </c>
      <c r="V87" s="23" t="str">
        <f t="shared" si="146"/>
        <v/>
      </c>
      <c r="W87" s="36" t="str">
        <f t="shared" si="147"/>
        <v/>
      </c>
      <c r="X87" s="1" t="str">
        <f t="shared" si="152"/>
        <v/>
      </c>
    </row>
    <row r="88" spans="1:24" x14ac:dyDescent="0.25">
      <c r="A88" s="3">
        <v>18296171</v>
      </c>
      <c r="B88" s="3" t="s">
        <v>55</v>
      </c>
      <c r="C88" s="40"/>
      <c r="D88" s="27">
        <f t="shared" si="139"/>
        <v>0</v>
      </c>
      <c r="E88" s="27">
        <f t="shared" si="149"/>
        <v>0</v>
      </c>
      <c r="F88" s="8" t="str">
        <f t="shared" si="136"/>
        <v/>
      </c>
      <c r="G88" s="23">
        <f t="shared" si="140"/>
        <v>0</v>
      </c>
      <c r="H88" s="23">
        <f t="shared" si="141"/>
        <v>0</v>
      </c>
      <c r="I88" s="23">
        <f t="shared" si="142"/>
        <v>0</v>
      </c>
      <c r="J88" s="28">
        <f t="shared" si="143"/>
        <v>0</v>
      </c>
      <c r="K88" s="23">
        <v>7.58</v>
      </c>
      <c r="L88" s="23">
        <v>4.92</v>
      </c>
      <c r="M88" s="23">
        <v>2.52</v>
      </c>
      <c r="N88" s="29" t="str">
        <f t="shared" si="144"/>
        <v/>
      </c>
      <c r="O88" s="29" t="str">
        <f t="shared" si="137"/>
        <v/>
      </c>
      <c r="P88" s="29" t="str">
        <f t="shared" si="138"/>
        <v/>
      </c>
      <c r="Q88" s="29">
        <v>3.72</v>
      </c>
      <c r="R88" s="29">
        <v>7.45</v>
      </c>
      <c r="S88" s="23">
        <f t="shared" si="150"/>
        <v>0</v>
      </c>
      <c r="T88" s="23">
        <f t="shared" si="151"/>
        <v>0</v>
      </c>
      <c r="U88" s="23" t="str">
        <f t="shared" si="145"/>
        <v/>
      </c>
      <c r="V88" s="23" t="str">
        <f t="shared" si="146"/>
        <v/>
      </c>
      <c r="W88" s="36" t="str">
        <f t="shared" si="147"/>
        <v/>
      </c>
      <c r="X88" s="1" t="str">
        <f t="shared" si="152"/>
        <v/>
      </c>
    </row>
    <row r="89" spans="1:24" x14ac:dyDescent="0.25">
      <c r="A89" s="3">
        <v>18276228</v>
      </c>
      <c r="B89" s="3" t="s">
        <v>56</v>
      </c>
      <c r="C89" s="40"/>
      <c r="D89" s="27">
        <f t="shared" si="139"/>
        <v>0</v>
      </c>
      <c r="E89" s="27">
        <f t="shared" si="149"/>
        <v>0</v>
      </c>
      <c r="F89" s="8" t="str">
        <f t="shared" si="136"/>
        <v/>
      </c>
      <c r="G89" s="23">
        <f t="shared" si="140"/>
        <v>0</v>
      </c>
      <c r="H89" s="23">
        <f t="shared" si="141"/>
        <v>0</v>
      </c>
      <c r="I89" s="23">
        <f t="shared" si="142"/>
        <v>0</v>
      </c>
      <c r="J89" s="28">
        <f t="shared" si="143"/>
        <v>0</v>
      </c>
      <c r="K89" s="23">
        <v>7.58</v>
      </c>
      <c r="L89" s="23">
        <v>4.92</v>
      </c>
      <c r="M89" s="23">
        <v>2.52</v>
      </c>
      <c r="N89" s="29" t="str">
        <f t="shared" si="144"/>
        <v/>
      </c>
      <c r="O89" s="29" t="str">
        <f t="shared" si="137"/>
        <v/>
      </c>
      <c r="P89" s="29" t="str">
        <f t="shared" si="138"/>
        <v/>
      </c>
      <c r="Q89" s="29">
        <v>3.72</v>
      </c>
      <c r="R89" s="29">
        <v>7.45</v>
      </c>
      <c r="S89" s="23">
        <f t="shared" si="150"/>
        <v>0</v>
      </c>
      <c r="T89" s="23">
        <f t="shared" si="151"/>
        <v>0</v>
      </c>
      <c r="U89" s="23" t="str">
        <f t="shared" si="145"/>
        <v/>
      </c>
      <c r="V89" s="23" t="str">
        <f t="shared" si="146"/>
        <v/>
      </c>
      <c r="W89" s="36" t="str">
        <f t="shared" si="147"/>
        <v/>
      </c>
      <c r="X89" s="1" t="str">
        <f t="shared" si="152"/>
        <v/>
      </c>
    </row>
    <row r="90" spans="1:24" x14ac:dyDescent="0.25">
      <c r="A90" s="3">
        <v>18326759</v>
      </c>
      <c r="B90" s="3" t="s">
        <v>65</v>
      </c>
      <c r="C90" s="40"/>
      <c r="D90" s="27">
        <f t="shared" ref="D90:D93" si="153">ROUND(C90,0)</f>
        <v>0</v>
      </c>
      <c r="E90" s="27">
        <f t="shared" si="149"/>
        <v>0</v>
      </c>
      <c r="F90" s="8" t="str">
        <f t="shared" ref="F90:F93" si="154">IF(AND(C90&gt;0,X90="",J90&gt;=$K$3), N90+O90+P90, "")</f>
        <v/>
      </c>
      <c r="G90" s="23">
        <f t="shared" ref="G90:G93" si="155">IF(E90&lt;100,C90,IF(E90-C90&gt;100,0,MIN(100-(E90-C90))))</f>
        <v>0</v>
      </c>
      <c r="H90" s="23">
        <f t="shared" ref="H90:H93" si="156">IF(E90&lt;=100,0,IF(E90-C90&gt;150,0,MIN(150,E90)-MAX(100,E90-C90)))</f>
        <v>0</v>
      </c>
      <c r="I90" s="23">
        <f t="shared" ref="I90:I93" si="157">IF(E90&lt;=150,0,E90-MAX(150,E90-C90))</f>
        <v>0</v>
      </c>
      <c r="J90" s="28">
        <f t="shared" ref="J90:J93" si="158">F$79</f>
        <v>0</v>
      </c>
      <c r="K90" s="23">
        <v>7.58</v>
      </c>
      <c r="L90" s="23">
        <v>4.92</v>
      </c>
      <c r="M90" s="23">
        <v>2.52</v>
      </c>
      <c r="N90" s="29" t="str">
        <f t="shared" ref="N90:N93" si="159">IF($J90&lt;$K$3, "",G90*ROUND((K90+$Q90+$R90)*(100%+$A$5),2))</f>
        <v/>
      </c>
      <c r="O90" s="29" t="str">
        <f t="shared" ref="O90:O93" si="160">IF($J90&lt;$K$3, "",H90*ROUND((L90+$Q90+$R90)*(100%+$A$5),2))</f>
        <v/>
      </c>
      <c r="P90" s="29" t="str">
        <f t="shared" ref="P90:P93" si="161">IF($J90&lt;$K$3, "",I90*ROUND((M90+$Q90+$R90)*(100%+$A$5),2))</f>
        <v/>
      </c>
      <c r="Q90" s="29">
        <v>3.72</v>
      </c>
      <c r="R90" s="29">
        <v>7.45</v>
      </c>
      <c r="S90" s="23">
        <f t="shared" ref="S90:S93" si="162">IF(C90&gt;0,T89+1,0)</f>
        <v>0</v>
      </c>
      <c r="T90" s="23">
        <f t="shared" ref="T90:T93" si="163">IF(C90&gt;0,T89+1,T89)</f>
        <v>0</v>
      </c>
      <c r="U90" s="23" t="str">
        <f t="shared" ref="U90:U93" si="164">IF(S90&gt;0,A90,"")</f>
        <v/>
      </c>
      <c r="V90" s="23" t="str">
        <f t="shared" ref="V90:V93" si="165">IF(S90&gt;0,C90,"")</f>
        <v/>
      </c>
      <c r="W90" s="36" t="str">
        <f t="shared" ref="W90:W93" si="166">IF(S90&gt;0,F90,"")</f>
        <v/>
      </c>
      <c r="X90" s="1" t="str">
        <f t="shared" ref="X90:X93" si="167">IF(AND(C90&lt;&gt;0,T90&gt;3),"Es dürfen maximal 3 Positionen auf einem Rezept gedruckt werden!","")</f>
        <v/>
      </c>
    </row>
    <row r="91" spans="1:24" x14ac:dyDescent="0.25">
      <c r="A91" s="3">
        <v>18375686</v>
      </c>
      <c r="B91" s="3" t="s">
        <v>66</v>
      </c>
      <c r="C91" s="40"/>
      <c r="D91" s="27">
        <f t="shared" si="153"/>
        <v>0</v>
      </c>
      <c r="E91" s="27">
        <f t="shared" si="149"/>
        <v>0</v>
      </c>
      <c r="F91" s="8" t="str">
        <f t="shared" si="154"/>
        <v/>
      </c>
      <c r="G91" s="23">
        <f t="shared" si="155"/>
        <v>0</v>
      </c>
      <c r="H91" s="23">
        <f t="shared" si="156"/>
        <v>0</v>
      </c>
      <c r="I91" s="23">
        <f t="shared" si="157"/>
        <v>0</v>
      </c>
      <c r="J91" s="28">
        <f t="shared" si="158"/>
        <v>0</v>
      </c>
      <c r="K91" s="23">
        <v>7.58</v>
      </c>
      <c r="L91" s="23">
        <v>4.92</v>
      </c>
      <c r="M91" s="23">
        <v>2.52</v>
      </c>
      <c r="N91" s="29" t="str">
        <f t="shared" si="159"/>
        <v/>
      </c>
      <c r="O91" s="29" t="str">
        <f t="shared" si="160"/>
        <v/>
      </c>
      <c r="P91" s="29" t="str">
        <f t="shared" si="161"/>
        <v/>
      </c>
      <c r="Q91" s="29">
        <v>3.72</v>
      </c>
      <c r="R91" s="29">
        <v>7.45</v>
      </c>
      <c r="S91" s="23">
        <f t="shared" si="162"/>
        <v>0</v>
      </c>
      <c r="T91" s="23">
        <f t="shared" si="163"/>
        <v>0</v>
      </c>
      <c r="U91" s="23" t="str">
        <f t="shared" si="164"/>
        <v/>
      </c>
      <c r="V91" s="23" t="str">
        <f t="shared" si="165"/>
        <v/>
      </c>
      <c r="W91" s="36" t="str">
        <f t="shared" si="166"/>
        <v/>
      </c>
      <c r="X91" s="1" t="str">
        <f t="shared" si="167"/>
        <v/>
      </c>
    </row>
    <row r="92" spans="1:24" x14ac:dyDescent="0.25">
      <c r="A92" s="3">
        <v>18317571</v>
      </c>
      <c r="B92" s="3" t="s">
        <v>67</v>
      </c>
      <c r="C92" s="40"/>
      <c r="D92" s="27">
        <f t="shared" si="153"/>
        <v>0</v>
      </c>
      <c r="E92" s="27">
        <f t="shared" si="149"/>
        <v>0</v>
      </c>
      <c r="F92" s="8" t="str">
        <f t="shared" si="154"/>
        <v/>
      </c>
      <c r="G92" s="23">
        <f t="shared" si="155"/>
        <v>0</v>
      </c>
      <c r="H92" s="23">
        <f t="shared" si="156"/>
        <v>0</v>
      </c>
      <c r="I92" s="23">
        <f t="shared" si="157"/>
        <v>0</v>
      </c>
      <c r="J92" s="28">
        <f t="shared" si="158"/>
        <v>0</v>
      </c>
      <c r="K92" s="23">
        <v>7.58</v>
      </c>
      <c r="L92" s="23">
        <v>4.92</v>
      </c>
      <c r="M92" s="23">
        <v>2.52</v>
      </c>
      <c r="N92" s="29" t="str">
        <f t="shared" si="159"/>
        <v/>
      </c>
      <c r="O92" s="29" t="str">
        <f t="shared" si="160"/>
        <v/>
      </c>
      <c r="P92" s="29" t="str">
        <f t="shared" si="161"/>
        <v/>
      </c>
      <c r="Q92" s="29">
        <v>3.72</v>
      </c>
      <c r="R92" s="29">
        <v>7.45</v>
      </c>
      <c r="S92" s="23">
        <f t="shared" si="162"/>
        <v>0</v>
      </c>
      <c r="T92" s="23">
        <f t="shared" si="163"/>
        <v>0</v>
      </c>
      <c r="U92" s="23" t="str">
        <f t="shared" si="164"/>
        <v/>
      </c>
      <c r="V92" s="23" t="str">
        <f t="shared" si="165"/>
        <v/>
      </c>
      <c r="W92" s="36" t="str">
        <f t="shared" si="166"/>
        <v/>
      </c>
      <c r="X92" s="1" t="str">
        <f t="shared" si="167"/>
        <v/>
      </c>
    </row>
    <row r="93" spans="1:24" x14ac:dyDescent="0.25">
      <c r="A93" s="3">
        <v>18330436</v>
      </c>
      <c r="B93" s="3" t="s">
        <v>64</v>
      </c>
      <c r="C93" s="40"/>
      <c r="D93" s="27">
        <f t="shared" si="153"/>
        <v>0</v>
      </c>
      <c r="E93" s="27">
        <f t="shared" si="149"/>
        <v>0</v>
      </c>
      <c r="F93" s="8" t="str">
        <f t="shared" si="154"/>
        <v/>
      </c>
      <c r="G93" s="23">
        <f t="shared" si="155"/>
        <v>0</v>
      </c>
      <c r="H93" s="23">
        <f t="shared" si="156"/>
        <v>0</v>
      </c>
      <c r="I93" s="23">
        <f t="shared" si="157"/>
        <v>0</v>
      </c>
      <c r="J93" s="28">
        <f t="shared" si="158"/>
        <v>0</v>
      </c>
      <c r="K93" s="23">
        <v>7.58</v>
      </c>
      <c r="L93" s="23">
        <v>4.92</v>
      </c>
      <c r="M93" s="23">
        <v>2.52</v>
      </c>
      <c r="N93" s="29" t="str">
        <f t="shared" si="159"/>
        <v/>
      </c>
      <c r="O93" s="29" t="str">
        <f t="shared" si="160"/>
        <v/>
      </c>
      <c r="P93" s="29" t="str">
        <f t="shared" si="161"/>
        <v/>
      </c>
      <c r="Q93" s="29">
        <v>3.72</v>
      </c>
      <c r="R93" s="29">
        <v>7.45</v>
      </c>
      <c r="S93" s="23">
        <f t="shared" si="162"/>
        <v>0</v>
      </c>
      <c r="T93" s="23">
        <f t="shared" si="163"/>
        <v>0</v>
      </c>
      <c r="U93" s="23" t="str">
        <f t="shared" si="164"/>
        <v/>
      </c>
      <c r="V93" s="23" t="str">
        <f t="shared" si="165"/>
        <v/>
      </c>
      <c r="W93" s="36" t="str">
        <f t="shared" si="166"/>
        <v/>
      </c>
      <c r="X93" s="1" t="str">
        <f t="shared" si="167"/>
        <v/>
      </c>
    </row>
    <row r="94" spans="1:24" x14ac:dyDescent="0.25">
      <c r="A94" s="3">
        <v>18260368</v>
      </c>
      <c r="B94" s="3" t="s">
        <v>57</v>
      </c>
      <c r="C94" s="40"/>
      <c r="D94" s="27">
        <f t="shared" si="139"/>
        <v>0</v>
      </c>
      <c r="E94" s="27">
        <f t="shared" si="149"/>
        <v>0</v>
      </c>
      <c r="F94" s="8" t="str">
        <f t="shared" si="136"/>
        <v/>
      </c>
      <c r="G94" s="23">
        <f t="shared" si="140"/>
        <v>0</v>
      </c>
      <c r="H94" s="23">
        <f t="shared" si="141"/>
        <v>0</v>
      </c>
      <c r="I94" s="23">
        <f t="shared" si="142"/>
        <v>0</v>
      </c>
      <c r="J94" s="28">
        <f t="shared" si="143"/>
        <v>0</v>
      </c>
      <c r="K94" s="23">
        <v>7.58</v>
      </c>
      <c r="L94" s="23">
        <v>4.92</v>
      </c>
      <c r="M94" s="23">
        <v>2.52</v>
      </c>
      <c r="N94" s="29" t="str">
        <f t="shared" si="144"/>
        <v/>
      </c>
      <c r="O94" s="29" t="str">
        <f t="shared" si="137"/>
        <v/>
      </c>
      <c r="P94" s="29" t="str">
        <f t="shared" si="138"/>
        <v/>
      </c>
      <c r="Q94" s="29">
        <v>3.72</v>
      </c>
      <c r="R94" s="29">
        <v>7.45</v>
      </c>
      <c r="S94" s="23">
        <f>IF(C94&gt;0,T89+1,0)</f>
        <v>0</v>
      </c>
      <c r="T94" s="23">
        <f>IF(C94&gt;0,T89+1,T89)</f>
        <v>0</v>
      </c>
      <c r="U94" s="23" t="str">
        <f t="shared" si="145"/>
        <v/>
      </c>
      <c r="V94" s="23" t="str">
        <f t="shared" si="146"/>
        <v/>
      </c>
      <c r="W94" s="36" t="str">
        <f t="shared" si="147"/>
        <v/>
      </c>
      <c r="X94" s="1" t="str">
        <f t="shared" si="152"/>
        <v/>
      </c>
    </row>
    <row r="95" spans="1:24" x14ac:dyDescent="0.25">
      <c r="A95" s="3"/>
      <c r="B95" s="2" t="s">
        <v>5</v>
      </c>
      <c r="C95" s="3">
        <f>SUM(C81:C94)</f>
        <v>0</v>
      </c>
      <c r="D95" s="27"/>
      <c r="E95" s="27"/>
      <c r="F95" s="8">
        <f>SUM(F81:F94)</f>
        <v>0</v>
      </c>
      <c r="X95" s="1"/>
    </row>
    <row r="96" spans="1:24" x14ac:dyDescent="0.25">
      <c r="A96" s="1"/>
      <c r="B96" s="1"/>
      <c r="C96" s="1"/>
      <c r="F96" s="1"/>
      <c r="X96" s="1"/>
    </row>
    <row r="97" spans="1:24" ht="15.75" x14ac:dyDescent="0.25">
      <c r="A97" s="46" t="s">
        <v>59</v>
      </c>
      <c r="B97" s="46"/>
      <c r="C97" s="6" t="s">
        <v>15</v>
      </c>
      <c r="D97" s="24"/>
      <c r="E97" s="25"/>
      <c r="F97" s="41"/>
      <c r="X97" s="1" t="str">
        <f>IF(F97&lt;$K$3, "Eine Belieferung der Ärzte kann erst ab dem 31.05.2021 erfolgen", "")</f>
        <v>Eine Belieferung der Ärzte kann erst ab dem 31.05.2021 erfolgen</v>
      </c>
    </row>
    <row r="98" spans="1:24" s="7" customFormat="1" x14ac:dyDescent="0.25">
      <c r="A98" s="2" t="s">
        <v>0</v>
      </c>
      <c r="B98" s="2" t="s">
        <v>4</v>
      </c>
      <c r="C98" s="2" t="s">
        <v>1</v>
      </c>
      <c r="D98" s="26" t="s">
        <v>38</v>
      </c>
      <c r="E98" s="26" t="s">
        <v>39</v>
      </c>
      <c r="F98" s="2" t="s">
        <v>2</v>
      </c>
      <c r="G98" s="35"/>
      <c r="H98" s="35"/>
      <c r="I98" s="35"/>
      <c r="J98" s="35"/>
      <c r="K98" s="35"/>
      <c r="L98" s="35"/>
      <c r="M98" s="35"/>
      <c r="N98" s="37"/>
      <c r="O98" s="37"/>
      <c r="P98" s="37"/>
      <c r="Q98" s="37"/>
      <c r="R98" s="37"/>
      <c r="S98" s="35"/>
      <c r="T98" s="35"/>
      <c r="U98" s="35"/>
      <c r="V98" s="35"/>
      <c r="W98" s="35"/>
      <c r="X98" s="38"/>
    </row>
    <row r="99" spans="1:24" x14ac:dyDescent="0.25">
      <c r="A99" s="3">
        <v>17377625</v>
      </c>
      <c r="B99" s="3" t="s">
        <v>3</v>
      </c>
      <c r="C99" s="40"/>
      <c r="D99" s="27">
        <f>ROUND(C99,0)</f>
        <v>0</v>
      </c>
      <c r="E99" s="27">
        <f>E94+D99</f>
        <v>0</v>
      </c>
      <c r="F99" s="8" t="str">
        <f t="shared" ref="F99:F112" si="168">IF(AND(C99&gt;0,X99="",J99&gt;=$K$3), N99+O99+P99, "")</f>
        <v/>
      </c>
      <c r="G99" s="23">
        <f>IF(E99&lt;100,C99,IF(E99-C99&gt;100,0,MIN(100-(E99-C99))))</f>
        <v>0</v>
      </c>
      <c r="H99" s="23">
        <f>IF(E99&lt;=100,0,IF(E99-C99&gt;150,0,MIN(150,E99)-MAX(100,E99-C99)))</f>
        <v>0</v>
      </c>
      <c r="I99" s="23">
        <f>IF(E99&lt;=150,0,E99-MAX(150,E99-C99))</f>
        <v>0</v>
      </c>
      <c r="J99" s="28">
        <f>F$97</f>
        <v>0</v>
      </c>
      <c r="K99" s="23">
        <v>7.58</v>
      </c>
      <c r="L99" s="23">
        <v>4.92</v>
      </c>
      <c r="M99" s="23">
        <v>2.52</v>
      </c>
      <c r="N99" s="29" t="str">
        <f>IF($J99&lt;$K$3, "",G99*ROUND((K99+$Q99+$R99)*(100%+$A$5),2))</f>
        <v/>
      </c>
      <c r="O99" s="29" t="str">
        <f t="shared" ref="O99:O112" si="169">IF($J99&lt;$K$3, "",H99*ROUND((L99+$Q99+$R99)*(100%+$A$5),2))</f>
        <v/>
      </c>
      <c r="P99" s="29" t="str">
        <f t="shared" ref="P99:P112" si="170">IF($J99&lt;$K$3, "",I99*ROUND((M99+$Q99+$R99)*(100%+$A$5),2))</f>
        <v/>
      </c>
      <c r="Q99" s="29">
        <v>3.72</v>
      </c>
      <c r="R99" s="29">
        <v>7.45</v>
      </c>
      <c r="S99" s="23">
        <f>IF(C99&gt;0,1,0)</f>
        <v>0</v>
      </c>
      <c r="T99" s="23">
        <f>S99</f>
        <v>0</v>
      </c>
      <c r="U99" s="23" t="str">
        <f>IF(S99&gt;0,A99,"")</f>
        <v/>
      </c>
      <c r="V99" s="23" t="str">
        <f>IF(S99&gt;0,C99,"")</f>
        <v/>
      </c>
      <c r="W99" s="36" t="str">
        <f>IF(S99&gt;0,F99,"")</f>
        <v/>
      </c>
      <c r="X99" s="1" t="str">
        <f>IF(AND(C99&lt;&gt;0,T99&gt;3),"Es dürfen maximal 3 Positionen auf einem Rezept gedruckt werden!","")</f>
        <v/>
      </c>
    </row>
    <row r="100" spans="1:24" x14ac:dyDescent="0.25">
      <c r="A100" s="3">
        <v>17377588</v>
      </c>
      <c r="B100" s="3" t="s">
        <v>51</v>
      </c>
      <c r="C100" s="40"/>
      <c r="D100" s="27">
        <f t="shared" ref="D100:D112" si="171">ROUND(C100,0)</f>
        <v>0</v>
      </c>
      <c r="E100" s="27">
        <f>E99+C100</f>
        <v>0</v>
      </c>
      <c r="F100" s="8" t="str">
        <f t="shared" si="168"/>
        <v/>
      </c>
      <c r="G100" s="23">
        <f t="shared" ref="G100:G112" si="172">IF(E100&lt;100,C100,IF(E100-C100&gt;100,0,MIN(100-(E100-C100))))</f>
        <v>0</v>
      </c>
      <c r="H100" s="23">
        <f t="shared" ref="H100:H112" si="173">IF(E100&lt;=100,0,IF(E100-C100&gt;150,0,MIN(150,E100)-MAX(100,E100-C100)))</f>
        <v>0</v>
      </c>
      <c r="I100" s="23">
        <f t="shared" ref="I100:I112" si="174">IF(E100&lt;=150,0,E100-MAX(150,E100-C100))</f>
        <v>0</v>
      </c>
      <c r="J100" s="28">
        <f t="shared" ref="J100:J112" si="175">F$97</f>
        <v>0</v>
      </c>
      <c r="K100" s="23">
        <v>7.58</v>
      </c>
      <c r="L100" s="23">
        <v>4.92</v>
      </c>
      <c r="M100" s="23">
        <v>2.52</v>
      </c>
      <c r="N100" s="29" t="str">
        <f t="shared" ref="N100:N112" si="176">IF($J100&lt;$K$3, "",G100*ROUND((K100+$Q100+$R100)*(100%+$A$5),2))</f>
        <v/>
      </c>
      <c r="O100" s="29" t="str">
        <f t="shared" si="169"/>
        <v/>
      </c>
      <c r="P100" s="29" t="str">
        <f t="shared" si="170"/>
        <v/>
      </c>
      <c r="Q100" s="29">
        <v>3.72</v>
      </c>
      <c r="R100" s="29">
        <v>7.45</v>
      </c>
      <c r="S100" s="23">
        <f>IF(C100&gt;0,T99+1,0)</f>
        <v>0</v>
      </c>
      <c r="T100" s="23">
        <f>IF(C100&gt;0,T99+1,T99)</f>
        <v>0</v>
      </c>
      <c r="U100" s="23" t="str">
        <f t="shared" ref="U100:U112" si="177">IF(S100&gt;0,A100,"")</f>
        <v/>
      </c>
      <c r="V100" s="23" t="str">
        <f t="shared" ref="V100:V112" si="178">IF(S100&gt;0,C100,"")</f>
        <v/>
      </c>
      <c r="W100" s="36" t="str">
        <f t="shared" ref="W100:W112" si="179">IF(S100&gt;0,F100,"")</f>
        <v/>
      </c>
      <c r="X100" s="1" t="str">
        <f t="shared" ref="X100:X101" si="180">IF(AND(C100&lt;&gt;0,T100&gt;3),"Es dürfen maximal 3 Positionen auf einem Rezept gedruckt werden!","")</f>
        <v/>
      </c>
    </row>
    <row r="101" spans="1:24" x14ac:dyDescent="0.25">
      <c r="A101" s="3">
        <v>17377602</v>
      </c>
      <c r="B101" s="3" t="s">
        <v>45</v>
      </c>
      <c r="C101" s="40"/>
      <c r="D101" s="27">
        <f t="shared" si="171"/>
        <v>0</v>
      </c>
      <c r="E101" s="27">
        <f t="shared" ref="E101:E112" si="181">E100+C101</f>
        <v>0</v>
      </c>
      <c r="F101" s="8" t="str">
        <f t="shared" si="168"/>
        <v/>
      </c>
      <c r="G101" s="23">
        <f t="shared" si="172"/>
        <v>0</v>
      </c>
      <c r="H101" s="23">
        <f t="shared" si="173"/>
        <v>0</v>
      </c>
      <c r="I101" s="23">
        <f t="shared" si="174"/>
        <v>0</v>
      </c>
      <c r="J101" s="28">
        <f t="shared" si="175"/>
        <v>0</v>
      </c>
      <c r="K101" s="23">
        <v>7.58</v>
      </c>
      <c r="L101" s="23">
        <v>4.92</v>
      </c>
      <c r="M101" s="23">
        <v>2.52</v>
      </c>
      <c r="N101" s="29" t="str">
        <f t="shared" si="176"/>
        <v/>
      </c>
      <c r="O101" s="29" t="str">
        <f t="shared" si="169"/>
        <v/>
      </c>
      <c r="P101" s="29" t="str">
        <f t="shared" si="170"/>
        <v/>
      </c>
      <c r="Q101" s="29">
        <v>3.72</v>
      </c>
      <c r="R101" s="29">
        <v>7.45</v>
      </c>
      <c r="S101" s="23">
        <f t="shared" ref="S101:S107" si="182">IF(C101&gt;0,T100+1,0)</f>
        <v>0</v>
      </c>
      <c r="T101" s="23">
        <f>IF(C101&gt;0,T100+1,T100)</f>
        <v>0</v>
      </c>
      <c r="U101" s="23" t="str">
        <f t="shared" si="177"/>
        <v/>
      </c>
      <c r="V101" s="23" t="str">
        <f t="shared" si="178"/>
        <v/>
      </c>
      <c r="W101" s="36" t="str">
        <f t="shared" si="179"/>
        <v/>
      </c>
      <c r="X101" s="1" t="str">
        <f t="shared" si="180"/>
        <v/>
      </c>
    </row>
    <row r="102" spans="1:24" x14ac:dyDescent="0.25">
      <c r="A102" s="3">
        <v>17377648</v>
      </c>
      <c r="B102" s="3" t="s">
        <v>52</v>
      </c>
      <c r="C102" s="40"/>
      <c r="D102" s="27">
        <f t="shared" si="171"/>
        <v>0</v>
      </c>
      <c r="E102" s="27">
        <f t="shared" si="181"/>
        <v>0</v>
      </c>
      <c r="F102" s="8" t="str">
        <f t="shared" si="168"/>
        <v/>
      </c>
      <c r="G102" s="23">
        <f t="shared" si="172"/>
        <v>0</v>
      </c>
      <c r="H102" s="23">
        <f t="shared" si="173"/>
        <v>0</v>
      </c>
      <c r="I102" s="23">
        <f t="shared" si="174"/>
        <v>0</v>
      </c>
      <c r="J102" s="28">
        <f t="shared" si="175"/>
        <v>0</v>
      </c>
      <c r="K102" s="23">
        <v>7.58</v>
      </c>
      <c r="L102" s="23">
        <v>4.92</v>
      </c>
      <c r="M102" s="23">
        <v>2.52</v>
      </c>
      <c r="N102" s="29" t="str">
        <f t="shared" si="176"/>
        <v/>
      </c>
      <c r="O102" s="29" t="str">
        <f t="shared" si="169"/>
        <v/>
      </c>
      <c r="P102" s="29" t="str">
        <f t="shared" si="170"/>
        <v/>
      </c>
      <c r="Q102" s="29">
        <v>3.72</v>
      </c>
      <c r="R102" s="29">
        <v>7.45</v>
      </c>
      <c r="S102" s="23">
        <f t="shared" si="182"/>
        <v>0</v>
      </c>
      <c r="T102" s="23">
        <f t="shared" ref="T102:T107" si="183">IF(C102&gt;0,T101+1,T101)</f>
        <v>0</v>
      </c>
      <c r="U102" s="23" t="str">
        <f t="shared" si="177"/>
        <v/>
      </c>
      <c r="V102" s="23" t="str">
        <f t="shared" si="178"/>
        <v/>
      </c>
      <c r="W102" s="36" t="str">
        <f t="shared" si="179"/>
        <v/>
      </c>
      <c r="X102" s="1" t="str">
        <f>IF(AND(C102&lt;&gt;0,T102&gt;3),"Es dürfen maximal 3 Positionen auf einem Rezept gedruckt werden!","")</f>
        <v/>
      </c>
    </row>
    <row r="103" spans="1:24" x14ac:dyDescent="0.25">
      <c r="A103" s="3">
        <v>17895975</v>
      </c>
      <c r="B103" s="3" t="s">
        <v>49</v>
      </c>
      <c r="C103" s="40"/>
      <c r="D103" s="27">
        <f t="shared" si="171"/>
        <v>0</v>
      </c>
      <c r="E103" s="27">
        <f t="shared" si="181"/>
        <v>0</v>
      </c>
      <c r="F103" s="8" t="str">
        <f t="shared" si="168"/>
        <v/>
      </c>
      <c r="G103" s="23">
        <f t="shared" si="172"/>
        <v>0</v>
      </c>
      <c r="H103" s="23">
        <f t="shared" si="173"/>
        <v>0</v>
      </c>
      <c r="I103" s="23">
        <f t="shared" si="174"/>
        <v>0</v>
      </c>
      <c r="J103" s="28">
        <f t="shared" si="175"/>
        <v>0</v>
      </c>
      <c r="K103" s="23">
        <v>7.58</v>
      </c>
      <c r="L103" s="23">
        <v>4.92</v>
      </c>
      <c r="M103" s="23">
        <v>2.52</v>
      </c>
      <c r="N103" s="29" t="str">
        <f t="shared" si="176"/>
        <v/>
      </c>
      <c r="O103" s="29" t="str">
        <f t="shared" si="169"/>
        <v/>
      </c>
      <c r="P103" s="29" t="str">
        <f t="shared" si="170"/>
        <v/>
      </c>
      <c r="Q103" s="29">
        <v>3.72</v>
      </c>
      <c r="R103" s="29">
        <v>7.45</v>
      </c>
      <c r="S103" s="23">
        <f t="shared" si="182"/>
        <v>0</v>
      </c>
      <c r="T103" s="23">
        <f t="shared" si="183"/>
        <v>0</v>
      </c>
      <c r="U103" s="23" t="str">
        <f t="shared" si="177"/>
        <v/>
      </c>
      <c r="V103" s="23" t="str">
        <f t="shared" si="178"/>
        <v/>
      </c>
      <c r="W103" s="36" t="str">
        <f t="shared" si="179"/>
        <v/>
      </c>
      <c r="X103" s="1" t="str">
        <f t="shared" ref="X103:X112" si="184">IF(AND(C103&lt;&gt;0,T103&gt;3),"Es dürfen maximal 3 Positionen auf einem Rezept gedruckt werden!","")</f>
        <v/>
      </c>
    </row>
    <row r="104" spans="1:24" x14ac:dyDescent="0.25">
      <c r="A104" s="3">
        <v>17899252</v>
      </c>
      <c r="B104" s="3" t="s">
        <v>53</v>
      </c>
      <c r="C104" s="40"/>
      <c r="D104" s="27">
        <f t="shared" si="171"/>
        <v>0</v>
      </c>
      <c r="E104" s="27">
        <f t="shared" si="181"/>
        <v>0</v>
      </c>
      <c r="F104" s="8" t="str">
        <f t="shared" si="168"/>
        <v/>
      </c>
      <c r="G104" s="23">
        <f t="shared" si="172"/>
        <v>0</v>
      </c>
      <c r="H104" s="23">
        <f t="shared" si="173"/>
        <v>0</v>
      </c>
      <c r="I104" s="23">
        <f t="shared" si="174"/>
        <v>0</v>
      </c>
      <c r="J104" s="28">
        <f t="shared" si="175"/>
        <v>0</v>
      </c>
      <c r="K104" s="23">
        <v>7.58</v>
      </c>
      <c r="L104" s="23">
        <v>4.92</v>
      </c>
      <c r="M104" s="23">
        <v>2.52</v>
      </c>
      <c r="N104" s="29" t="str">
        <f t="shared" si="176"/>
        <v/>
      </c>
      <c r="O104" s="29" t="str">
        <f t="shared" si="169"/>
        <v/>
      </c>
      <c r="P104" s="29" t="str">
        <f t="shared" si="170"/>
        <v/>
      </c>
      <c r="Q104" s="29">
        <v>3.72</v>
      </c>
      <c r="R104" s="29">
        <v>7.45</v>
      </c>
      <c r="S104" s="23">
        <f t="shared" si="182"/>
        <v>0</v>
      </c>
      <c r="T104" s="23">
        <f t="shared" si="183"/>
        <v>0</v>
      </c>
      <c r="U104" s="23" t="str">
        <f t="shared" si="177"/>
        <v/>
      </c>
      <c r="V104" s="23" t="str">
        <f t="shared" si="178"/>
        <v/>
      </c>
      <c r="W104" s="36" t="str">
        <f t="shared" si="179"/>
        <v/>
      </c>
      <c r="X104" s="1" t="str">
        <f t="shared" si="184"/>
        <v/>
      </c>
    </row>
    <row r="105" spans="1:24" x14ac:dyDescent="0.25">
      <c r="A105" s="3">
        <v>18294315</v>
      </c>
      <c r="B105" s="3" t="s">
        <v>54</v>
      </c>
      <c r="C105" s="40"/>
      <c r="D105" s="27">
        <f t="shared" si="171"/>
        <v>0</v>
      </c>
      <c r="E105" s="27">
        <f t="shared" si="181"/>
        <v>0</v>
      </c>
      <c r="F105" s="8" t="str">
        <f t="shared" si="168"/>
        <v/>
      </c>
      <c r="G105" s="23">
        <f t="shared" si="172"/>
        <v>0</v>
      </c>
      <c r="H105" s="23">
        <f t="shared" si="173"/>
        <v>0</v>
      </c>
      <c r="I105" s="23">
        <f t="shared" si="174"/>
        <v>0</v>
      </c>
      <c r="J105" s="28">
        <f t="shared" si="175"/>
        <v>0</v>
      </c>
      <c r="K105" s="23">
        <v>7.58</v>
      </c>
      <c r="L105" s="23">
        <v>4.92</v>
      </c>
      <c r="M105" s="23">
        <v>2.52</v>
      </c>
      <c r="N105" s="29" t="str">
        <f t="shared" si="176"/>
        <v/>
      </c>
      <c r="O105" s="29" t="str">
        <f t="shared" si="169"/>
        <v/>
      </c>
      <c r="P105" s="29" t="str">
        <f t="shared" si="170"/>
        <v/>
      </c>
      <c r="Q105" s="29">
        <v>3.72</v>
      </c>
      <c r="R105" s="29">
        <v>7.45</v>
      </c>
      <c r="S105" s="23">
        <f t="shared" si="182"/>
        <v>0</v>
      </c>
      <c r="T105" s="23">
        <f t="shared" si="183"/>
        <v>0</v>
      </c>
      <c r="U105" s="23" t="str">
        <f t="shared" si="177"/>
        <v/>
      </c>
      <c r="V105" s="23" t="str">
        <f t="shared" si="178"/>
        <v/>
      </c>
      <c r="W105" s="36" t="str">
        <f t="shared" si="179"/>
        <v/>
      </c>
      <c r="X105" s="1" t="str">
        <f t="shared" si="184"/>
        <v/>
      </c>
    </row>
    <row r="106" spans="1:24" x14ac:dyDescent="0.25">
      <c r="A106" s="3">
        <v>18296171</v>
      </c>
      <c r="B106" s="3" t="s">
        <v>55</v>
      </c>
      <c r="C106" s="40"/>
      <c r="D106" s="27">
        <f t="shared" si="171"/>
        <v>0</v>
      </c>
      <c r="E106" s="27">
        <f t="shared" si="181"/>
        <v>0</v>
      </c>
      <c r="F106" s="8" t="str">
        <f t="shared" si="168"/>
        <v/>
      </c>
      <c r="G106" s="23">
        <f t="shared" si="172"/>
        <v>0</v>
      </c>
      <c r="H106" s="23">
        <f t="shared" si="173"/>
        <v>0</v>
      </c>
      <c r="I106" s="23">
        <f t="shared" si="174"/>
        <v>0</v>
      </c>
      <c r="J106" s="28">
        <f t="shared" si="175"/>
        <v>0</v>
      </c>
      <c r="K106" s="23">
        <v>7.58</v>
      </c>
      <c r="L106" s="23">
        <v>4.92</v>
      </c>
      <c r="M106" s="23">
        <v>2.52</v>
      </c>
      <c r="N106" s="29" t="str">
        <f t="shared" si="176"/>
        <v/>
      </c>
      <c r="O106" s="29" t="str">
        <f t="shared" si="169"/>
        <v/>
      </c>
      <c r="P106" s="29" t="str">
        <f t="shared" si="170"/>
        <v/>
      </c>
      <c r="Q106" s="29">
        <v>3.72</v>
      </c>
      <c r="R106" s="29">
        <v>7.45</v>
      </c>
      <c r="S106" s="23">
        <f t="shared" si="182"/>
        <v>0</v>
      </c>
      <c r="T106" s="23">
        <f t="shared" si="183"/>
        <v>0</v>
      </c>
      <c r="U106" s="23" t="str">
        <f t="shared" si="177"/>
        <v/>
      </c>
      <c r="V106" s="23" t="str">
        <f t="shared" si="178"/>
        <v/>
      </c>
      <c r="W106" s="36" t="str">
        <f t="shared" si="179"/>
        <v/>
      </c>
      <c r="X106" s="1" t="str">
        <f t="shared" si="184"/>
        <v/>
      </c>
    </row>
    <row r="107" spans="1:24" x14ac:dyDescent="0.25">
      <c r="A107" s="3">
        <v>18276228</v>
      </c>
      <c r="B107" s="3" t="s">
        <v>56</v>
      </c>
      <c r="C107" s="40"/>
      <c r="D107" s="27">
        <f t="shared" si="171"/>
        <v>0</v>
      </c>
      <c r="E107" s="27">
        <f t="shared" si="181"/>
        <v>0</v>
      </c>
      <c r="F107" s="8" t="str">
        <f t="shared" si="168"/>
        <v/>
      </c>
      <c r="G107" s="23">
        <f t="shared" si="172"/>
        <v>0</v>
      </c>
      <c r="H107" s="23">
        <f t="shared" si="173"/>
        <v>0</v>
      </c>
      <c r="I107" s="23">
        <f t="shared" si="174"/>
        <v>0</v>
      </c>
      <c r="J107" s="28">
        <f t="shared" si="175"/>
        <v>0</v>
      </c>
      <c r="K107" s="23">
        <v>7.58</v>
      </c>
      <c r="L107" s="23">
        <v>4.92</v>
      </c>
      <c r="M107" s="23">
        <v>2.52</v>
      </c>
      <c r="N107" s="29" t="str">
        <f t="shared" si="176"/>
        <v/>
      </c>
      <c r="O107" s="29" t="str">
        <f t="shared" si="169"/>
        <v/>
      </c>
      <c r="P107" s="29" t="str">
        <f t="shared" si="170"/>
        <v/>
      </c>
      <c r="Q107" s="29">
        <v>3.72</v>
      </c>
      <c r="R107" s="29">
        <v>7.45</v>
      </c>
      <c r="S107" s="23">
        <f t="shared" si="182"/>
        <v>0</v>
      </c>
      <c r="T107" s="23">
        <f t="shared" si="183"/>
        <v>0</v>
      </c>
      <c r="U107" s="23" t="str">
        <f t="shared" si="177"/>
        <v/>
      </c>
      <c r="V107" s="23" t="str">
        <f t="shared" si="178"/>
        <v/>
      </c>
      <c r="W107" s="36" t="str">
        <f t="shared" si="179"/>
        <v/>
      </c>
      <c r="X107" s="1" t="str">
        <f t="shared" si="184"/>
        <v/>
      </c>
    </row>
    <row r="108" spans="1:24" x14ac:dyDescent="0.25">
      <c r="A108" s="3">
        <v>18326759</v>
      </c>
      <c r="B108" s="3" t="s">
        <v>65</v>
      </c>
      <c r="C108" s="40"/>
      <c r="D108" s="27">
        <f t="shared" ref="D108:D111" si="185">ROUND(C108,0)</f>
        <v>0</v>
      </c>
      <c r="E108" s="27">
        <f t="shared" si="181"/>
        <v>0</v>
      </c>
      <c r="F108" s="8" t="str">
        <f t="shared" ref="F108:F111" si="186">IF(AND(C108&gt;0,X108="",J108&gt;=$K$3), N108+O108+P108, "")</f>
        <v/>
      </c>
      <c r="G108" s="23">
        <f t="shared" ref="G108:G111" si="187">IF(E108&lt;100,C108,IF(E108-C108&gt;100,0,MIN(100-(E108-C108))))</f>
        <v>0</v>
      </c>
      <c r="H108" s="23">
        <f t="shared" ref="H108:H111" si="188">IF(E108&lt;=100,0,IF(E108-C108&gt;150,0,MIN(150,E108)-MAX(100,E108-C108)))</f>
        <v>0</v>
      </c>
      <c r="I108" s="23">
        <f t="shared" ref="I108:I111" si="189">IF(E108&lt;=150,0,E108-MAX(150,E108-C108))</f>
        <v>0</v>
      </c>
      <c r="J108" s="28">
        <f t="shared" ref="J108:J111" si="190">F$97</f>
        <v>0</v>
      </c>
      <c r="K108" s="23">
        <v>7.58</v>
      </c>
      <c r="L108" s="23">
        <v>4.92</v>
      </c>
      <c r="M108" s="23">
        <v>2.52</v>
      </c>
      <c r="N108" s="29" t="str">
        <f t="shared" ref="N108:N111" si="191">IF($J108&lt;$K$3, "",G108*ROUND((K108+$Q108+$R108)*(100%+$A$5),2))</f>
        <v/>
      </c>
      <c r="O108" s="29" t="str">
        <f t="shared" ref="O108:O111" si="192">IF($J108&lt;$K$3, "",H108*ROUND((L108+$Q108+$R108)*(100%+$A$5),2))</f>
        <v/>
      </c>
      <c r="P108" s="29" t="str">
        <f t="shared" ref="P108:P111" si="193">IF($J108&lt;$K$3, "",I108*ROUND((M108+$Q108+$R108)*(100%+$A$5),2))</f>
        <v/>
      </c>
      <c r="Q108" s="29">
        <v>3.72</v>
      </c>
      <c r="R108" s="29">
        <v>7.45</v>
      </c>
      <c r="S108" s="23">
        <f t="shared" ref="S108:S111" si="194">IF(C108&gt;0,T107+1,0)</f>
        <v>0</v>
      </c>
      <c r="T108" s="23">
        <f t="shared" ref="T108:T111" si="195">IF(C108&gt;0,T107+1,T107)</f>
        <v>0</v>
      </c>
      <c r="U108" s="23" t="str">
        <f t="shared" ref="U108:U111" si="196">IF(S108&gt;0,A108,"")</f>
        <v/>
      </c>
      <c r="V108" s="23" t="str">
        <f t="shared" ref="V108:V111" si="197">IF(S108&gt;0,C108,"")</f>
        <v/>
      </c>
      <c r="W108" s="36" t="str">
        <f t="shared" ref="W108:W111" si="198">IF(S108&gt;0,F108,"")</f>
        <v/>
      </c>
      <c r="X108" s="1" t="str">
        <f t="shared" ref="X108:X111" si="199">IF(AND(C108&lt;&gt;0,T108&gt;3),"Es dürfen maximal 3 Positionen auf einem Rezept gedruckt werden!","")</f>
        <v/>
      </c>
    </row>
    <row r="109" spans="1:24" x14ac:dyDescent="0.25">
      <c r="A109" s="3">
        <v>18375686</v>
      </c>
      <c r="B109" s="3" t="s">
        <v>66</v>
      </c>
      <c r="C109" s="40"/>
      <c r="D109" s="27">
        <f t="shared" si="185"/>
        <v>0</v>
      </c>
      <c r="E109" s="27">
        <f t="shared" si="181"/>
        <v>0</v>
      </c>
      <c r="F109" s="8" t="str">
        <f t="shared" si="186"/>
        <v/>
      </c>
      <c r="G109" s="23">
        <f t="shared" si="187"/>
        <v>0</v>
      </c>
      <c r="H109" s="23">
        <f t="shared" si="188"/>
        <v>0</v>
      </c>
      <c r="I109" s="23">
        <f t="shared" si="189"/>
        <v>0</v>
      </c>
      <c r="J109" s="28">
        <f t="shared" si="190"/>
        <v>0</v>
      </c>
      <c r="K109" s="23">
        <v>7.58</v>
      </c>
      <c r="L109" s="23">
        <v>4.92</v>
      </c>
      <c r="M109" s="23">
        <v>2.52</v>
      </c>
      <c r="N109" s="29" t="str">
        <f t="shared" si="191"/>
        <v/>
      </c>
      <c r="O109" s="29" t="str">
        <f t="shared" si="192"/>
        <v/>
      </c>
      <c r="P109" s="29" t="str">
        <f t="shared" si="193"/>
        <v/>
      </c>
      <c r="Q109" s="29">
        <v>3.72</v>
      </c>
      <c r="R109" s="29">
        <v>7.45</v>
      </c>
      <c r="S109" s="23">
        <f t="shared" si="194"/>
        <v>0</v>
      </c>
      <c r="T109" s="23">
        <f t="shared" si="195"/>
        <v>0</v>
      </c>
      <c r="U109" s="23" t="str">
        <f t="shared" si="196"/>
        <v/>
      </c>
      <c r="V109" s="23" t="str">
        <f t="shared" si="197"/>
        <v/>
      </c>
      <c r="W109" s="36" t="str">
        <f t="shared" si="198"/>
        <v/>
      </c>
      <c r="X109" s="1" t="str">
        <f t="shared" si="199"/>
        <v/>
      </c>
    </row>
    <row r="110" spans="1:24" x14ac:dyDescent="0.25">
      <c r="A110" s="3">
        <v>18317571</v>
      </c>
      <c r="B110" s="3" t="s">
        <v>67</v>
      </c>
      <c r="C110" s="40"/>
      <c r="D110" s="27">
        <f t="shared" si="185"/>
        <v>0</v>
      </c>
      <c r="E110" s="27">
        <f t="shared" si="181"/>
        <v>0</v>
      </c>
      <c r="F110" s="8" t="str">
        <f t="shared" si="186"/>
        <v/>
      </c>
      <c r="G110" s="23">
        <f t="shared" si="187"/>
        <v>0</v>
      </c>
      <c r="H110" s="23">
        <f t="shared" si="188"/>
        <v>0</v>
      </c>
      <c r="I110" s="23">
        <f t="shared" si="189"/>
        <v>0</v>
      </c>
      <c r="J110" s="28">
        <f t="shared" si="190"/>
        <v>0</v>
      </c>
      <c r="K110" s="23">
        <v>7.58</v>
      </c>
      <c r="L110" s="23">
        <v>4.92</v>
      </c>
      <c r="M110" s="23">
        <v>2.52</v>
      </c>
      <c r="N110" s="29" t="str">
        <f t="shared" si="191"/>
        <v/>
      </c>
      <c r="O110" s="29" t="str">
        <f t="shared" si="192"/>
        <v/>
      </c>
      <c r="P110" s="29" t="str">
        <f t="shared" si="193"/>
        <v/>
      </c>
      <c r="Q110" s="29">
        <v>3.72</v>
      </c>
      <c r="R110" s="29">
        <v>7.45</v>
      </c>
      <c r="S110" s="23">
        <f t="shared" si="194"/>
        <v>0</v>
      </c>
      <c r="T110" s="23">
        <f t="shared" si="195"/>
        <v>0</v>
      </c>
      <c r="U110" s="23" t="str">
        <f t="shared" si="196"/>
        <v/>
      </c>
      <c r="V110" s="23" t="str">
        <f t="shared" si="197"/>
        <v/>
      </c>
      <c r="W110" s="36" t="str">
        <f t="shared" si="198"/>
        <v/>
      </c>
      <c r="X110" s="1" t="str">
        <f t="shared" si="199"/>
        <v/>
      </c>
    </row>
    <row r="111" spans="1:24" x14ac:dyDescent="0.25">
      <c r="A111" s="3">
        <v>18330436</v>
      </c>
      <c r="B111" s="3" t="s">
        <v>64</v>
      </c>
      <c r="C111" s="40"/>
      <c r="D111" s="27">
        <f t="shared" si="185"/>
        <v>0</v>
      </c>
      <c r="E111" s="27">
        <f t="shared" si="181"/>
        <v>0</v>
      </c>
      <c r="F111" s="8" t="str">
        <f t="shared" si="186"/>
        <v/>
      </c>
      <c r="G111" s="23">
        <f t="shared" si="187"/>
        <v>0</v>
      </c>
      <c r="H111" s="23">
        <f t="shared" si="188"/>
        <v>0</v>
      </c>
      <c r="I111" s="23">
        <f t="shared" si="189"/>
        <v>0</v>
      </c>
      <c r="J111" s="28">
        <f t="shared" si="190"/>
        <v>0</v>
      </c>
      <c r="K111" s="23">
        <v>7.58</v>
      </c>
      <c r="L111" s="23">
        <v>4.92</v>
      </c>
      <c r="M111" s="23">
        <v>2.52</v>
      </c>
      <c r="N111" s="29" t="str">
        <f t="shared" si="191"/>
        <v/>
      </c>
      <c r="O111" s="29" t="str">
        <f t="shared" si="192"/>
        <v/>
      </c>
      <c r="P111" s="29" t="str">
        <f t="shared" si="193"/>
        <v/>
      </c>
      <c r="Q111" s="29">
        <v>3.72</v>
      </c>
      <c r="R111" s="29">
        <v>7.45</v>
      </c>
      <c r="S111" s="23">
        <f t="shared" si="194"/>
        <v>0</v>
      </c>
      <c r="T111" s="23">
        <f t="shared" si="195"/>
        <v>0</v>
      </c>
      <c r="U111" s="23" t="str">
        <f t="shared" si="196"/>
        <v/>
      </c>
      <c r="V111" s="23" t="str">
        <f t="shared" si="197"/>
        <v/>
      </c>
      <c r="W111" s="36" t="str">
        <f t="shared" si="198"/>
        <v/>
      </c>
      <c r="X111" s="1" t="str">
        <f t="shared" si="199"/>
        <v/>
      </c>
    </row>
    <row r="112" spans="1:24" x14ac:dyDescent="0.25">
      <c r="A112" s="3">
        <v>18260368</v>
      </c>
      <c r="B112" s="3" t="s">
        <v>57</v>
      </c>
      <c r="C112" s="40"/>
      <c r="D112" s="27">
        <f t="shared" si="171"/>
        <v>0</v>
      </c>
      <c r="E112" s="27">
        <f t="shared" si="181"/>
        <v>0</v>
      </c>
      <c r="F112" s="8" t="str">
        <f t="shared" si="168"/>
        <v/>
      </c>
      <c r="G112" s="23">
        <f t="shared" si="172"/>
        <v>0</v>
      </c>
      <c r="H112" s="23">
        <f t="shared" si="173"/>
        <v>0</v>
      </c>
      <c r="I112" s="23">
        <f t="shared" si="174"/>
        <v>0</v>
      </c>
      <c r="J112" s="28">
        <f t="shared" si="175"/>
        <v>0</v>
      </c>
      <c r="K112" s="23">
        <v>7.58</v>
      </c>
      <c r="L112" s="23">
        <v>4.92</v>
      </c>
      <c r="M112" s="23">
        <v>2.52</v>
      </c>
      <c r="N112" s="29" t="str">
        <f t="shared" si="176"/>
        <v/>
      </c>
      <c r="O112" s="29" t="str">
        <f t="shared" si="169"/>
        <v/>
      </c>
      <c r="P112" s="29" t="str">
        <f t="shared" si="170"/>
        <v/>
      </c>
      <c r="Q112" s="29">
        <v>3.72</v>
      </c>
      <c r="R112" s="29">
        <v>7.45</v>
      </c>
      <c r="S112" s="23">
        <f>IF(C112&gt;0,T107+1,0)</f>
        <v>0</v>
      </c>
      <c r="T112" s="23">
        <f>IF(C112&gt;0,T107+1,T107)</f>
        <v>0</v>
      </c>
      <c r="U112" s="23" t="str">
        <f t="shared" si="177"/>
        <v/>
      </c>
      <c r="V112" s="23" t="str">
        <f t="shared" si="178"/>
        <v/>
      </c>
      <c r="W112" s="36" t="str">
        <f t="shared" si="179"/>
        <v/>
      </c>
      <c r="X112" s="1" t="str">
        <f t="shared" si="184"/>
        <v/>
      </c>
    </row>
    <row r="113" spans="1:24" x14ac:dyDescent="0.25">
      <c r="A113" s="3"/>
      <c r="B113" s="2" t="s">
        <v>5</v>
      </c>
      <c r="C113" s="3">
        <f>SUM(C99:C112)</f>
        <v>0</v>
      </c>
      <c r="D113" s="27"/>
      <c r="E113" s="27"/>
      <c r="F113" s="8">
        <f>SUM(F99:F112)</f>
        <v>0</v>
      </c>
      <c r="X113" s="1"/>
    </row>
    <row r="114" spans="1:24" x14ac:dyDescent="0.25">
      <c r="A114" s="1"/>
      <c r="B114" s="1"/>
      <c r="C114" s="1"/>
      <c r="F114" s="1"/>
      <c r="X114" s="1"/>
    </row>
    <row r="115" spans="1:24" ht="15.75" x14ac:dyDescent="0.25">
      <c r="A115" s="46" t="s">
        <v>60</v>
      </c>
      <c r="B115" s="46"/>
      <c r="C115" s="6" t="s">
        <v>15</v>
      </c>
      <c r="D115" s="24"/>
      <c r="E115" s="25"/>
      <c r="F115" s="41"/>
      <c r="X115" s="1" t="str">
        <f>IF(F115&lt;$K$3, "Eine Belieferung der Ärzte kann erst ab dem 31.05.2021 erfolgen", "")</f>
        <v>Eine Belieferung der Ärzte kann erst ab dem 31.05.2021 erfolgen</v>
      </c>
    </row>
    <row r="116" spans="1:24" s="7" customFormat="1" x14ac:dyDescent="0.25">
      <c r="A116" s="2" t="s">
        <v>0</v>
      </c>
      <c r="B116" s="2" t="s">
        <v>4</v>
      </c>
      <c r="C116" s="2" t="s">
        <v>1</v>
      </c>
      <c r="D116" s="26" t="s">
        <v>38</v>
      </c>
      <c r="E116" s="26" t="s">
        <v>39</v>
      </c>
      <c r="F116" s="2" t="s">
        <v>2</v>
      </c>
      <c r="G116" s="35"/>
      <c r="H116" s="35"/>
      <c r="I116" s="35"/>
      <c r="J116" s="35"/>
      <c r="K116" s="35"/>
      <c r="L116" s="35"/>
      <c r="M116" s="35"/>
      <c r="N116" s="37"/>
      <c r="O116" s="37"/>
      <c r="P116" s="37"/>
      <c r="Q116" s="37"/>
      <c r="R116" s="37"/>
      <c r="S116" s="35"/>
      <c r="T116" s="35"/>
      <c r="U116" s="35"/>
      <c r="V116" s="35"/>
      <c r="W116" s="35"/>
      <c r="X116" s="38"/>
    </row>
    <row r="117" spans="1:24" x14ac:dyDescent="0.25">
      <c r="A117" s="3">
        <v>17377625</v>
      </c>
      <c r="B117" s="3" t="s">
        <v>3</v>
      </c>
      <c r="C117" s="40"/>
      <c r="D117" s="27">
        <f>ROUND(C117,0)</f>
        <v>0</v>
      </c>
      <c r="E117" s="27">
        <f>E112+D117</f>
        <v>0</v>
      </c>
      <c r="F117" s="8" t="str">
        <f t="shared" ref="F117:F130" si="200">IF(AND(C117&gt;0,X117="",J117&gt;=$K$3), N117+O117+P117, "")</f>
        <v/>
      </c>
      <c r="G117" s="23">
        <f>IF(E117&lt;100,C117,IF(E117-C117&gt;100,0,MIN(100-(E117-C117))))</f>
        <v>0</v>
      </c>
      <c r="H117" s="23">
        <f>IF(E117&lt;=100,0,IF(E117-C117&gt;150,0,MIN(150,E117)-MAX(100,E117-C117)))</f>
        <v>0</v>
      </c>
      <c r="I117" s="23">
        <f>IF(E117&lt;=150,0,E117-MAX(150,E117-C117))</f>
        <v>0</v>
      </c>
      <c r="J117" s="28">
        <f>F$115</f>
        <v>0</v>
      </c>
      <c r="K117" s="23">
        <v>7.58</v>
      </c>
      <c r="L117" s="23">
        <v>4.92</v>
      </c>
      <c r="M117" s="23">
        <v>2.52</v>
      </c>
      <c r="N117" s="29" t="str">
        <f>IF($J117&lt;$K$3, "",G117*ROUND((K117+$Q117+$R117)*(100%+$A$5),2))</f>
        <v/>
      </c>
      <c r="O117" s="29" t="str">
        <f t="shared" ref="O117:O130" si="201">IF($J117&lt;$K$3, "",H117*ROUND((L117+$Q117+$R117)*(100%+$A$5),2))</f>
        <v/>
      </c>
      <c r="P117" s="29" t="str">
        <f t="shared" ref="P117:P130" si="202">IF($J117&lt;$K$3, "",I117*ROUND((M117+$Q117+$R117)*(100%+$A$5),2))</f>
        <v/>
      </c>
      <c r="Q117" s="29">
        <v>3.72</v>
      </c>
      <c r="R117" s="29">
        <v>7.45</v>
      </c>
      <c r="S117" s="23">
        <f>IF(C117&gt;0,1,0)</f>
        <v>0</v>
      </c>
      <c r="T117" s="23">
        <f>S117</f>
        <v>0</v>
      </c>
      <c r="U117" s="23" t="str">
        <f>IF(S117&gt;0,A117,"")</f>
        <v/>
      </c>
      <c r="V117" s="23" t="str">
        <f>IF(S117&gt;0,C117,"")</f>
        <v/>
      </c>
      <c r="W117" s="36" t="str">
        <f>IF(S117&gt;0,F117,"")</f>
        <v/>
      </c>
      <c r="X117" s="1" t="str">
        <f>IF(AND(C117&lt;&gt;0,T117&gt;3),"Es dürfen maximal 3 Positionen auf einem Rezept gedruckt werden!","")</f>
        <v/>
      </c>
    </row>
    <row r="118" spans="1:24" x14ac:dyDescent="0.25">
      <c r="A118" s="3">
        <v>17377588</v>
      </c>
      <c r="B118" s="3" t="s">
        <v>51</v>
      </c>
      <c r="C118" s="40"/>
      <c r="D118" s="27">
        <f t="shared" ref="D118:D130" si="203">ROUND(C118,0)</f>
        <v>0</v>
      </c>
      <c r="E118" s="27">
        <f>E117+C118</f>
        <v>0</v>
      </c>
      <c r="F118" s="8" t="str">
        <f t="shared" si="200"/>
        <v/>
      </c>
      <c r="G118" s="23">
        <f t="shared" ref="G118:G130" si="204">IF(E118&lt;100,C118,IF(E118-C118&gt;100,0,MIN(100-(E118-C118))))</f>
        <v>0</v>
      </c>
      <c r="H118" s="23">
        <f t="shared" ref="H118:H130" si="205">IF(E118&lt;=100,0,IF(E118-C118&gt;150,0,MIN(150,E118)-MAX(100,E118-C118)))</f>
        <v>0</v>
      </c>
      <c r="I118" s="23">
        <f t="shared" ref="I118:I130" si="206">IF(E118&lt;=150,0,E118-MAX(150,E118-C118))</f>
        <v>0</v>
      </c>
      <c r="J118" s="28">
        <f t="shared" ref="J118:J130" si="207">F$115</f>
        <v>0</v>
      </c>
      <c r="K118" s="23">
        <v>7.58</v>
      </c>
      <c r="L118" s="23">
        <v>4.92</v>
      </c>
      <c r="M118" s="23">
        <v>2.52</v>
      </c>
      <c r="N118" s="29" t="str">
        <f t="shared" ref="N118:N130" si="208">IF($J118&lt;$K$3, "",G118*ROUND((K118+$Q118+$R118)*(100%+$A$5),2))</f>
        <v/>
      </c>
      <c r="O118" s="29" t="str">
        <f t="shared" si="201"/>
        <v/>
      </c>
      <c r="P118" s="29" t="str">
        <f t="shared" si="202"/>
        <v/>
      </c>
      <c r="Q118" s="29">
        <v>3.72</v>
      </c>
      <c r="R118" s="29">
        <v>7.45</v>
      </c>
      <c r="S118" s="23">
        <f>IF(C118&gt;0,T117+1,0)</f>
        <v>0</v>
      </c>
      <c r="T118" s="23">
        <f>IF(C118&gt;0,T117+1,T117)</f>
        <v>0</v>
      </c>
      <c r="U118" s="23" t="str">
        <f t="shared" ref="U118:U130" si="209">IF(S118&gt;0,A118,"")</f>
        <v/>
      </c>
      <c r="V118" s="23" t="str">
        <f t="shared" ref="V118:V130" si="210">IF(S118&gt;0,C118,"")</f>
        <v/>
      </c>
      <c r="W118" s="36" t="str">
        <f t="shared" ref="W118:W130" si="211">IF(S118&gt;0,F118,"")</f>
        <v/>
      </c>
      <c r="X118" s="1" t="str">
        <f t="shared" ref="X118:X119" si="212">IF(AND(C118&lt;&gt;0,T118&gt;3),"Es dürfen maximal 3 Positionen auf einem Rezept gedruckt werden!","")</f>
        <v/>
      </c>
    </row>
    <row r="119" spans="1:24" x14ac:dyDescent="0.25">
      <c r="A119" s="3">
        <v>17377602</v>
      </c>
      <c r="B119" s="3" t="s">
        <v>45</v>
      </c>
      <c r="C119" s="40"/>
      <c r="D119" s="27">
        <f t="shared" si="203"/>
        <v>0</v>
      </c>
      <c r="E119" s="27">
        <f t="shared" ref="E119:E130" si="213">E118+C119</f>
        <v>0</v>
      </c>
      <c r="F119" s="8" t="str">
        <f t="shared" si="200"/>
        <v/>
      </c>
      <c r="G119" s="23">
        <f t="shared" si="204"/>
        <v>0</v>
      </c>
      <c r="H119" s="23">
        <f t="shared" si="205"/>
        <v>0</v>
      </c>
      <c r="I119" s="23">
        <f t="shared" si="206"/>
        <v>0</v>
      </c>
      <c r="J119" s="28">
        <f t="shared" si="207"/>
        <v>0</v>
      </c>
      <c r="K119" s="23">
        <v>7.58</v>
      </c>
      <c r="L119" s="23">
        <v>4.92</v>
      </c>
      <c r="M119" s="23">
        <v>2.52</v>
      </c>
      <c r="N119" s="29" t="str">
        <f t="shared" si="208"/>
        <v/>
      </c>
      <c r="O119" s="29" t="str">
        <f t="shared" si="201"/>
        <v/>
      </c>
      <c r="P119" s="29" t="str">
        <f t="shared" si="202"/>
        <v/>
      </c>
      <c r="Q119" s="29">
        <v>3.72</v>
      </c>
      <c r="R119" s="29">
        <v>7.45</v>
      </c>
      <c r="S119" s="23">
        <f t="shared" ref="S119:S125" si="214">IF(C119&gt;0,T118+1,0)</f>
        <v>0</v>
      </c>
      <c r="T119" s="23">
        <f>IF(C119&gt;0,T118+1,T118)</f>
        <v>0</v>
      </c>
      <c r="U119" s="23" t="str">
        <f t="shared" si="209"/>
        <v/>
      </c>
      <c r="V119" s="23" t="str">
        <f t="shared" si="210"/>
        <v/>
      </c>
      <c r="W119" s="36" t="str">
        <f t="shared" si="211"/>
        <v/>
      </c>
      <c r="X119" s="1" t="str">
        <f t="shared" si="212"/>
        <v/>
      </c>
    </row>
    <row r="120" spans="1:24" x14ac:dyDescent="0.25">
      <c r="A120" s="3">
        <v>17377648</v>
      </c>
      <c r="B120" s="3" t="s">
        <v>52</v>
      </c>
      <c r="C120" s="40"/>
      <c r="D120" s="27">
        <f t="shared" si="203"/>
        <v>0</v>
      </c>
      <c r="E120" s="27">
        <f t="shared" si="213"/>
        <v>0</v>
      </c>
      <c r="F120" s="8" t="str">
        <f t="shared" si="200"/>
        <v/>
      </c>
      <c r="G120" s="23">
        <f t="shared" si="204"/>
        <v>0</v>
      </c>
      <c r="H120" s="23">
        <f t="shared" si="205"/>
        <v>0</v>
      </c>
      <c r="I120" s="23">
        <f t="shared" si="206"/>
        <v>0</v>
      </c>
      <c r="J120" s="28">
        <f t="shared" si="207"/>
        <v>0</v>
      </c>
      <c r="K120" s="23">
        <v>7.58</v>
      </c>
      <c r="L120" s="23">
        <v>4.92</v>
      </c>
      <c r="M120" s="23">
        <v>2.52</v>
      </c>
      <c r="N120" s="29" t="str">
        <f t="shared" si="208"/>
        <v/>
      </c>
      <c r="O120" s="29" t="str">
        <f t="shared" si="201"/>
        <v/>
      </c>
      <c r="P120" s="29" t="str">
        <f t="shared" si="202"/>
        <v/>
      </c>
      <c r="Q120" s="29">
        <v>3.72</v>
      </c>
      <c r="R120" s="29">
        <v>7.45</v>
      </c>
      <c r="S120" s="23">
        <f t="shared" si="214"/>
        <v>0</v>
      </c>
      <c r="T120" s="23">
        <f t="shared" ref="T120:T125" si="215">IF(C120&gt;0,T119+1,T119)</f>
        <v>0</v>
      </c>
      <c r="U120" s="23" t="str">
        <f t="shared" si="209"/>
        <v/>
      </c>
      <c r="V120" s="23" t="str">
        <f t="shared" si="210"/>
        <v/>
      </c>
      <c r="W120" s="36" t="str">
        <f t="shared" si="211"/>
        <v/>
      </c>
      <c r="X120" s="1" t="str">
        <f>IF(AND(C120&lt;&gt;0,T120&gt;3),"Es dürfen maximal 3 Positionen auf einem Rezept gedruckt werden!","")</f>
        <v/>
      </c>
    </row>
    <row r="121" spans="1:24" x14ac:dyDescent="0.25">
      <c r="A121" s="3">
        <v>17895975</v>
      </c>
      <c r="B121" s="3" t="s">
        <v>49</v>
      </c>
      <c r="C121" s="40"/>
      <c r="D121" s="27">
        <f t="shared" si="203"/>
        <v>0</v>
      </c>
      <c r="E121" s="27">
        <f t="shared" si="213"/>
        <v>0</v>
      </c>
      <c r="F121" s="8" t="str">
        <f t="shared" si="200"/>
        <v/>
      </c>
      <c r="G121" s="23">
        <f t="shared" si="204"/>
        <v>0</v>
      </c>
      <c r="H121" s="23">
        <f t="shared" si="205"/>
        <v>0</v>
      </c>
      <c r="I121" s="23">
        <f t="shared" si="206"/>
        <v>0</v>
      </c>
      <c r="J121" s="28">
        <f t="shared" si="207"/>
        <v>0</v>
      </c>
      <c r="K121" s="23">
        <v>7.58</v>
      </c>
      <c r="L121" s="23">
        <v>4.92</v>
      </c>
      <c r="M121" s="23">
        <v>2.52</v>
      </c>
      <c r="N121" s="29" t="str">
        <f t="shared" si="208"/>
        <v/>
      </c>
      <c r="O121" s="29" t="str">
        <f t="shared" si="201"/>
        <v/>
      </c>
      <c r="P121" s="29" t="str">
        <f t="shared" si="202"/>
        <v/>
      </c>
      <c r="Q121" s="29">
        <v>3.72</v>
      </c>
      <c r="R121" s="29">
        <v>7.45</v>
      </c>
      <c r="S121" s="23">
        <f t="shared" si="214"/>
        <v>0</v>
      </c>
      <c r="T121" s="23">
        <f t="shared" si="215"/>
        <v>0</v>
      </c>
      <c r="U121" s="23" t="str">
        <f t="shared" si="209"/>
        <v/>
      </c>
      <c r="V121" s="23" t="str">
        <f t="shared" si="210"/>
        <v/>
      </c>
      <c r="W121" s="36" t="str">
        <f t="shared" si="211"/>
        <v/>
      </c>
      <c r="X121" s="1" t="str">
        <f t="shared" ref="X121:X130" si="216">IF(AND(C121&lt;&gt;0,T121&gt;3),"Es dürfen maximal 3 Positionen auf einem Rezept gedruckt werden!","")</f>
        <v/>
      </c>
    </row>
    <row r="122" spans="1:24" x14ac:dyDescent="0.25">
      <c r="A122" s="3">
        <v>17899252</v>
      </c>
      <c r="B122" s="3" t="s">
        <v>53</v>
      </c>
      <c r="C122" s="40"/>
      <c r="D122" s="27">
        <f t="shared" si="203"/>
        <v>0</v>
      </c>
      <c r="E122" s="27">
        <f t="shared" si="213"/>
        <v>0</v>
      </c>
      <c r="F122" s="8" t="str">
        <f t="shared" si="200"/>
        <v/>
      </c>
      <c r="G122" s="23">
        <f t="shared" si="204"/>
        <v>0</v>
      </c>
      <c r="H122" s="23">
        <f t="shared" si="205"/>
        <v>0</v>
      </c>
      <c r="I122" s="23">
        <f t="shared" si="206"/>
        <v>0</v>
      </c>
      <c r="J122" s="28">
        <f t="shared" si="207"/>
        <v>0</v>
      </c>
      <c r="K122" s="23">
        <v>7.58</v>
      </c>
      <c r="L122" s="23">
        <v>4.92</v>
      </c>
      <c r="M122" s="23">
        <v>2.52</v>
      </c>
      <c r="N122" s="29" t="str">
        <f t="shared" si="208"/>
        <v/>
      </c>
      <c r="O122" s="29" t="str">
        <f t="shared" si="201"/>
        <v/>
      </c>
      <c r="P122" s="29" t="str">
        <f t="shared" si="202"/>
        <v/>
      </c>
      <c r="Q122" s="29">
        <v>3.72</v>
      </c>
      <c r="R122" s="29">
        <v>7.45</v>
      </c>
      <c r="S122" s="23">
        <f t="shared" si="214"/>
        <v>0</v>
      </c>
      <c r="T122" s="23">
        <f t="shared" si="215"/>
        <v>0</v>
      </c>
      <c r="U122" s="23" t="str">
        <f t="shared" si="209"/>
        <v/>
      </c>
      <c r="V122" s="23" t="str">
        <f t="shared" si="210"/>
        <v/>
      </c>
      <c r="W122" s="36" t="str">
        <f t="shared" si="211"/>
        <v/>
      </c>
      <c r="X122" s="1" t="str">
        <f t="shared" si="216"/>
        <v/>
      </c>
    </row>
    <row r="123" spans="1:24" x14ac:dyDescent="0.25">
      <c r="A123" s="3">
        <v>18294315</v>
      </c>
      <c r="B123" s="3" t="s">
        <v>54</v>
      </c>
      <c r="C123" s="40"/>
      <c r="D123" s="27">
        <f t="shared" si="203"/>
        <v>0</v>
      </c>
      <c r="E123" s="27">
        <f t="shared" si="213"/>
        <v>0</v>
      </c>
      <c r="F123" s="8" t="str">
        <f t="shared" si="200"/>
        <v/>
      </c>
      <c r="G123" s="23">
        <f t="shared" si="204"/>
        <v>0</v>
      </c>
      <c r="H123" s="23">
        <f t="shared" si="205"/>
        <v>0</v>
      </c>
      <c r="I123" s="23">
        <f t="shared" si="206"/>
        <v>0</v>
      </c>
      <c r="J123" s="28">
        <f t="shared" si="207"/>
        <v>0</v>
      </c>
      <c r="K123" s="23">
        <v>7.58</v>
      </c>
      <c r="L123" s="23">
        <v>4.92</v>
      </c>
      <c r="M123" s="23">
        <v>2.52</v>
      </c>
      <c r="N123" s="29" t="str">
        <f t="shared" si="208"/>
        <v/>
      </c>
      <c r="O123" s="29" t="str">
        <f t="shared" si="201"/>
        <v/>
      </c>
      <c r="P123" s="29" t="str">
        <f t="shared" si="202"/>
        <v/>
      </c>
      <c r="Q123" s="29">
        <v>3.72</v>
      </c>
      <c r="R123" s="29">
        <v>7.45</v>
      </c>
      <c r="S123" s="23">
        <f t="shared" si="214"/>
        <v>0</v>
      </c>
      <c r="T123" s="23">
        <f t="shared" si="215"/>
        <v>0</v>
      </c>
      <c r="U123" s="23" t="str">
        <f t="shared" si="209"/>
        <v/>
      </c>
      <c r="V123" s="23" t="str">
        <f t="shared" si="210"/>
        <v/>
      </c>
      <c r="W123" s="36" t="str">
        <f t="shared" si="211"/>
        <v/>
      </c>
      <c r="X123" s="1" t="str">
        <f t="shared" si="216"/>
        <v/>
      </c>
    </row>
    <row r="124" spans="1:24" x14ac:dyDescent="0.25">
      <c r="A124" s="3">
        <v>18296171</v>
      </c>
      <c r="B124" s="3" t="s">
        <v>55</v>
      </c>
      <c r="C124" s="40"/>
      <c r="D124" s="27">
        <f t="shared" si="203"/>
        <v>0</v>
      </c>
      <c r="E124" s="27">
        <f t="shared" si="213"/>
        <v>0</v>
      </c>
      <c r="F124" s="8" t="str">
        <f t="shared" si="200"/>
        <v/>
      </c>
      <c r="G124" s="23">
        <f t="shared" si="204"/>
        <v>0</v>
      </c>
      <c r="H124" s="23">
        <f t="shared" si="205"/>
        <v>0</v>
      </c>
      <c r="I124" s="23">
        <f t="shared" si="206"/>
        <v>0</v>
      </c>
      <c r="J124" s="28">
        <f t="shared" si="207"/>
        <v>0</v>
      </c>
      <c r="K124" s="23">
        <v>7.58</v>
      </c>
      <c r="L124" s="23">
        <v>4.92</v>
      </c>
      <c r="M124" s="23">
        <v>2.52</v>
      </c>
      <c r="N124" s="29" t="str">
        <f t="shared" si="208"/>
        <v/>
      </c>
      <c r="O124" s="29" t="str">
        <f t="shared" si="201"/>
        <v/>
      </c>
      <c r="P124" s="29" t="str">
        <f t="shared" si="202"/>
        <v/>
      </c>
      <c r="Q124" s="29">
        <v>3.72</v>
      </c>
      <c r="R124" s="29">
        <v>7.45</v>
      </c>
      <c r="S124" s="23">
        <f t="shared" si="214"/>
        <v>0</v>
      </c>
      <c r="T124" s="23">
        <f t="shared" si="215"/>
        <v>0</v>
      </c>
      <c r="U124" s="23" t="str">
        <f t="shared" si="209"/>
        <v/>
      </c>
      <c r="V124" s="23" t="str">
        <f t="shared" si="210"/>
        <v/>
      </c>
      <c r="W124" s="36" t="str">
        <f t="shared" si="211"/>
        <v/>
      </c>
      <c r="X124" s="1" t="str">
        <f t="shared" si="216"/>
        <v/>
      </c>
    </row>
    <row r="125" spans="1:24" x14ac:dyDescent="0.25">
      <c r="A125" s="3">
        <v>18276228</v>
      </c>
      <c r="B125" s="3" t="s">
        <v>56</v>
      </c>
      <c r="C125" s="40"/>
      <c r="D125" s="27">
        <f t="shared" si="203"/>
        <v>0</v>
      </c>
      <c r="E125" s="27">
        <f t="shared" si="213"/>
        <v>0</v>
      </c>
      <c r="F125" s="8" t="str">
        <f t="shared" si="200"/>
        <v/>
      </c>
      <c r="G125" s="23">
        <f t="shared" si="204"/>
        <v>0</v>
      </c>
      <c r="H125" s="23">
        <f t="shared" si="205"/>
        <v>0</v>
      </c>
      <c r="I125" s="23">
        <f t="shared" si="206"/>
        <v>0</v>
      </c>
      <c r="J125" s="28">
        <f t="shared" si="207"/>
        <v>0</v>
      </c>
      <c r="K125" s="23">
        <v>7.58</v>
      </c>
      <c r="L125" s="23">
        <v>4.92</v>
      </c>
      <c r="M125" s="23">
        <v>2.52</v>
      </c>
      <c r="N125" s="29" t="str">
        <f t="shared" si="208"/>
        <v/>
      </c>
      <c r="O125" s="29" t="str">
        <f t="shared" si="201"/>
        <v/>
      </c>
      <c r="P125" s="29" t="str">
        <f t="shared" si="202"/>
        <v/>
      </c>
      <c r="Q125" s="29">
        <v>3.72</v>
      </c>
      <c r="R125" s="29">
        <v>7.45</v>
      </c>
      <c r="S125" s="23">
        <f t="shared" si="214"/>
        <v>0</v>
      </c>
      <c r="T125" s="23">
        <f t="shared" si="215"/>
        <v>0</v>
      </c>
      <c r="U125" s="23" t="str">
        <f t="shared" si="209"/>
        <v/>
      </c>
      <c r="V125" s="23" t="str">
        <f t="shared" si="210"/>
        <v/>
      </c>
      <c r="W125" s="36" t="str">
        <f t="shared" si="211"/>
        <v/>
      </c>
      <c r="X125" s="1" t="str">
        <f t="shared" si="216"/>
        <v/>
      </c>
    </row>
    <row r="126" spans="1:24" x14ac:dyDescent="0.25">
      <c r="A126" s="3">
        <v>18326759</v>
      </c>
      <c r="B126" s="3" t="s">
        <v>65</v>
      </c>
      <c r="C126" s="40"/>
      <c r="D126" s="27">
        <f t="shared" ref="D126:D129" si="217">ROUND(C126,0)</f>
        <v>0</v>
      </c>
      <c r="E126" s="27">
        <f t="shared" si="213"/>
        <v>0</v>
      </c>
      <c r="F126" s="8" t="str">
        <f t="shared" ref="F126:F129" si="218">IF(AND(C126&gt;0,X126="",J126&gt;=$K$3), N126+O126+P126, "")</f>
        <v/>
      </c>
      <c r="G126" s="23">
        <f t="shared" ref="G126:G129" si="219">IF(E126&lt;100,C126,IF(E126-C126&gt;100,0,MIN(100-(E126-C126))))</f>
        <v>0</v>
      </c>
      <c r="H126" s="23">
        <f t="shared" ref="H126:H129" si="220">IF(E126&lt;=100,0,IF(E126-C126&gt;150,0,MIN(150,E126)-MAX(100,E126-C126)))</f>
        <v>0</v>
      </c>
      <c r="I126" s="23">
        <f t="shared" ref="I126:I129" si="221">IF(E126&lt;=150,0,E126-MAX(150,E126-C126))</f>
        <v>0</v>
      </c>
      <c r="J126" s="28">
        <f t="shared" ref="J126:J129" si="222">F$115</f>
        <v>0</v>
      </c>
      <c r="K126" s="23">
        <v>7.58</v>
      </c>
      <c r="L126" s="23">
        <v>4.92</v>
      </c>
      <c r="M126" s="23">
        <v>2.52</v>
      </c>
      <c r="N126" s="29" t="str">
        <f t="shared" ref="N126:N129" si="223">IF($J126&lt;$K$3, "",G126*ROUND((K126+$Q126+$R126)*(100%+$A$5),2))</f>
        <v/>
      </c>
      <c r="O126" s="29" t="str">
        <f t="shared" ref="O126:O129" si="224">IF($J126&lt;$K$3, "",H126*ROUND((L126+$Q126+$R126)*(100%+$A$5),2))</f>
        <v/>
      </c>
      <c r="P126" s="29" t="str">
        <f t="shared" ref="P126:P129" si="225">IF($J126&lt;$K$3, "",I126*ROUND((M126+$Q126+$R126)*(100%+$A$5),2))</f>
        <v/>
      </c>
      <c r="Q126" s="29">
        <v>3.72</v>
      </c>
      <c r="R126" s="29">
        <v>7.45</v>
      </c>
      <c r="S126" s="23">
        <f t="shared" ref="S126:S129" si="226">IF(C126&gt;0,T125+1,0)</f>
        <v>0</v>
      </c>
      <c r="T126" s="23">
        <f t="shared" ref="T126:T129" si="227">IF(C126&gt;0,T125+1,T125)</f>
        <v>0</v>
      </c>
      <c r="U126" s="23" t="str">
        <f t="shared" ref="U126:U129" si="228">IF(S126&gt;0,A126,"")</f>
        <v/>
      </c>
      <c r="V126" s="23" t="str">
        <f t="shared" ref="V126:V129" si="229">IF(S126&gt;0,C126,"")</f>
        <v/>
      </c>
      <c r="W126" s="36" t="str">
        <f t="shared" ref="W126:W129" si="230">IF(S126&gt;0,F126,"")</f>
        <v/>
      </c>
      <c r="X126" s="1" t="str">
        <f t="shared" ref="X126:X129" si="231">IF(AND(C126&lt;&gt;0,T126&gt;3),"Es dürfen maximal 3 Positionen auf einem Rezept gedruckt werden!","")</f>
        <v/>
      </c>
    </row>
    <row r="127" spans="1:24" x14ac:dyDescent="0.25">
      <c r="A127" s="3">
        <v>18375686</v>
      </c>
      <c r="B127" s="3" t="s">
        <v>66</v>
      </c>
      <c r="C127" s="40"/>
      <c r="D127" s="27">
        <f t="shared" si="217"/>
        <v>0</v>
      </c>
      <c r="E127" s="27">
        <f t="shared" si="213"/>
        <v>0</v>
      </c>
      <c r="F127" s="8" t="str">
        <f t="shared" si="218"/>
        <v/>
      </c>
      <c r="G127" s="23">
        <f t="shared" si="219"/>
        <v>0</v>
      </c>
      <c r="H127" s="23">
        <f t="shared" si="220"/>
        <v>0</v>
      </c>
      <c r="I127" s="23">
        <f t="shared" si="221"/>
        <v>0</v>
      </c>
      <c r="J127" s="28">
        <f t="shared" si="222"/>
        <v>0</v>
      </c>
      <c r="K127" s="23">
        <v>7.58</v>
      </c>
      <c r="L127" s="23">
        <v>4.92</v>
      </c>
      <c r="M127" s="23">
        <v>2.52</v>
      </c>
      <c r="N127" s="29" t="str">
        <f t="shared" si="223"/>
        <v/>
      </c>
      <c r="O127" s="29" t="str">
        <f t="shared" si="224"/>
        <v/>
      </c>
      <c r="P127" s="29" t="str">
        <f t="shared" si="225"/>
        <v/>
      </c>
      <c r="Q127" s="29">
        <v>3.72</v>
      </c>
      <c r="R127" s="29">
        <v>7.45</v>
      </c>
      <c r="S127" s="23">
        <f t="shared" si="226"/>
        <v>0</v>
      </c>
      <c r="T127" s="23">
        <f t="shared" si="227"/>
        <v>0</v>
      </c>
      <c r="U127" s="23" t="str">
        <f t="shared" si="228"/>
        <v/>
      </c>
      <c r="V127" s="23" t="str">
        <f t="shared" si="229"/>
        <v/>
      </c>
      <c r="W127" s="36" t="str">
        <f t="shared" si="230"/>
        <v/>
      </c>
      <c r="X127" s="1" t="str">
        <f t="shared" si="231"/>
        <v/>
      </c>
    </row>
    <row r="128" spans="1:24" x14ac:dyDescent="0.25">
      <c r="A128" s="3">
        <v>18317571</v>
      </c>
      <c r="B128" s="3" t="s">
        <v>67</v>
      </c>
      <c r="C128" s="40"/>
      <c r="D128" s="27">
        <f t="shared" si="217"/>
        <v>0</v>
      </c>
      <c r="E128" s="27">
        <f t="shared" si="213"/>
        <v>0</v>
      </c>
      <c r="F128" s="8" t="str">
        <f t="shared" si="218"/>
        <v/>
      </c>
      <c r="G128" s="23">
        <f t="shared" si="219"/>
        <v>0</v>
      </c>
      <c r="H128" s="23">
        <f t="shared" si="220"/>
        <v>0</v>
      </c>
      <c r="I128" s="23">
        <f t="shared" si="221"/>
        <v>0</v>
      </c>
      <c r="J128" s="28">
        <f t="shared" si="222"/>
        <v>0</v>
      </c>
      <c r="K128" s="23">
        <v>7.58</v>
      </c>
      <c r="L128" s="23">
        <v>4.92</v>
      </c>
      <c r="M128" s="23">
        <v>2.52</v>
      </c>
      <c r="N128" s="29" t="str">
        <f t="shared" si="223"/>
        <v/>
      </c>
      <c r="O128" s="29" t="str">
        <f t="shared" si="224"/>
        <v/>
      </c>
      <c r="P128" s="29" t="str">
        <f t="shared" si="225"/>
        <v/>
      </c>
      <c r="Q128" s="29">
        <v>3.72</v>
      </c>
      <c r="R128" s="29">
        <v>7.45</v>
      </c>
      <c r="S128" s="23">
        <f t="shared" si="226"/>
        <v>0</v>
      </c>
      <c r="T128" s="23">
        <f t="shared" si="227"/>
        <v>0</v>
      </c>
      <c r="U128" s="23" t="str">
        <f t="shared" si="228"/>
        <v/>
      </c>
      <c r="V128" s="23" t="str">
        <f t="shared" si="229"/>
        <v/>
      </c>
      <c r="W128" s="36" t="str">
        <f t="shared" si="230"/>
        <v/>
      </c>
      <c r="X128" s="1" t="str">
        <f t="shared" si="231"/>
        <v/>
      </c>
    </row>
    <row r="129" spans="1:24" x14ac:dyDescent="0.25">
      <c r="A129" s="3">
        <v>18330436</v>
      </c>
      <c r="B129" s="3" t="s">
        <v>64</v>
      </c>
      <c r="C129" s="40"/>
      <c r="D129" s="27">
        <f t="shared" si="217"/>
        <v>0</v>
      </c>
      <c r="E129" s="27">
        <f t="shared" si="213"/>
        <v>0</v>
      </c>
      <c r="F129" s="8" t="str">
        <f t="shared" si="218"/>
        <v/>
      </c>
      <c r="G129" s="23">
        <f t="shared" si="219"/>
        <v>0</v>
      </c>
      <c r="H129" s="23">
        <f t="shared" si="220"/>
        <v>0</v>
      </c>
      <c r="I129" s="23">
        <f t="shared" si="221"/>
        <v>0</v>
      </c>
      <c r="J129" s="28">
        <f t="shared" si="222"/>
        <v>0</v>
      </c>
      <c r="K129" s="23">
        <v>7.58</v>
      </c>
      <c r="L129" s="23">
        <v>4.92</v>
      </c>
      <c r="M129" s="23">
        <v>2.52</v>
      </c>
      <c r="N129" s="29" t="str">
        <f t="shared" si="223"/>
        <v/>
      </c>
      <c r="O129" s="29" t="str">
        <f t="shared" si="224"/>
        <v/>
      </c>
      <c r="P129" s="29" t="str">
        <f t="shared" si="225"/>
        <v/>
      </c>
      <c r="Q129" s="29">
        <v>3.72</v>
      </c>
      <c r="R129" s="29">
        <v>7.45</v>
      </c>
      <c r="S129" s="23">
        <f t="shared" si="226"/>
        <v>0</v>
      </c>
      <c r="T129" s="23">
        <f t="shared" si="227"/>
        <v>0</v>
      </c>
      <c r="U129" s="23" t="str">
        <f t="shared" si="228"/>
        <v/>
      </c>
      <c r="V129" s="23" t="str">
        <f t="shared" si="229"/>
        <v/>
      </c>
      <c r="W129" s="36" t="str">
        <f t="shared" si="230"/>
        <v/>
      </c>
      <c r="X129" s="1" t="str">
        <f t="shared" si="231"/>
        <v/>
      </c>
    </row>
    <row r="130" spans="1:24" x14ac:dyDescent="0.25">
      <c r="A130" s="3">
        <v>18260368</v>
      </c>
      <c r="B130" s="3" t="s">
        <v>57</v>
      </c>
      <c r="C130" s="40"/>
      <c r="D130" s="27">
        <f t="shared" si="203"/>
        <v>0</v>
      </c>
      <c r="E130" s="27">
        <f t="shared" si="213"/>
        <v>0</v>
      </c>
      <c r="F130" s="8" t="str">
        <f t="shared" si="200"/>
        <v/>
      </c>
      <c r="G130" s="23">
        <f t="shared" si="204"/>
        <v>0</v>
      </c>
      <c r="H130" s="23">
        <f t="shared" si="205"/>
        <v>0</v>
      </c>
      <c r="I130" s="23">
        <f t="shared" si="206"/>
        <v>0</v>
      </c>
      <c r="J130" s="28">
        <f t="shared" si="207"/>
        <v>0</v>
      </c>
      <c r="K130" s="23">
        <v>7.58</v>
      </c>
      <c r="L130" s="23">
        <v>4.92</v>
      </c>
      <c r="M130" s="23">
        <v>2.52</v>
      </c>
      <c r="N130" s="29" t="str">
        <f t="shared" si="208"/>
        <v/>
      </c>
      <c r="O130" s="29" t="str">
        <f t="shared" si="201"/>
        <v/>
      </c>
      <c r="P130" s="29" t="str">
        <f t="shared" si="202"/>
        <v/>
      </c>
      <c r="Q130" s="29">
        <v>3.72</v>
      </c>
      <c r="R130" s="29">
        <v>7.45</v>
      </c>
      <c r="S130" s="23">
        <f>IF(C130&gt;0,T125+1,0)</f>
        <v>0</v>
      </c>
      <c r="T130" s="23">
        <f>IF(C130&gt;0,T125+1,T125)</f>
        <v>0</v>
      </c>
      <c r="U130" s="23" t="str">
        <f t="shared" si="209"/>
        <v/>
      </c>
      <c r="V130" s="23" t="str">
        <f t="shared" si="210"/>
        <v/>
      </c>
      <c r="W130" s="36" t="str">
        <f t="shared" si="211"/>
        <v/>
      </c>
      <c r="X130" s="1" t="str">
        <f t="shared" si="216"/>
        <v/>
      </c>
    </row>
    <row r="131" spans="1:24" x14ac:dyDescent="0.25">
      <c r="A131" s="3"/>
      <c r="B131" s="2" t="s">
        <v>5</v>
      </c>
      <c r="C131" s="3">
        <f>SUM(C117:C130)</f>
        <v>0</v>
      </c>
      <c r="D131" s="27"/>
      <c r="E131" s="27"/>
      <c r="F131" s="8">
        <f>SUM(F117:F130)</f>
        <v>0</v>
      </c>
      <c r="X131" s="1"/>
    </row>
    <row r="132" spans="1:24" x14ac:dyDescent="0.25">
      <c r="A132" s="1"/>
      <c r="B132" s="1"/>
      <c r="C132" s="1"/>
      <c r="F132" s="1"/>
      <c r="X132" s="1"/>
    </row>
    <row r="133" spans="1:24" ht="15.75" x14ac:dyDescent="0.25">
      <c r="A133" s="46" t="s">
        <v>61</v>
      </c>
      <c r="B133" s="46"/>
      <c r="C133" s="6" t="s">
        <v>15</v>
      </c>
      <c r="D133" s="24"/>
      <c r="E133" s="25"/>
      <c r="F133" s="41"/>
      <c r="X133" s="1" t="str">
        <f>IF(F133&lt;$K$3, "Eine Belieferung der Ärzte kann erst ab dem 31.05.2021 erfolgen", "")</f>
        <v>Eine Belieferung der Ärzte kann erst ab dem 31.05.2021 erfolgen</v>
      </c>
    </row>
    <row r="134" spans="1:24" s="7" customFormat="1" x14ac:dyDescent="0.25">
      <c r="A134" s="2" t="s">
        <v>0</v>
      </c>
      <c r="B134" s="2" t="s">
        <v>4</v>
      </c>
      <c r="C134" s="2" t="s">
        <v>1</v>
      </c>
      <c r="D134" s="26" t="s">
        <v>38</v>
      </c>
      <c r="E134" s="26" t="s">
        <v>39</v>
      </c>
      <c r="F134" s="2" t="s">
        <v>2</v>
      </c>
      <c r="G134" s="35"/>
      <c r="H134" s="35"/>
      <c r="I134" s="35"/>
      <c r="J134" s="35"/>
      <c r="K134" s="35"/>
      <c r="L134" s="35"/>
      <c r="M134" s="35"/>
      <c r="N134" s="37"/>
      <c r="O134" s="37"/>
      <c r="P134" s="37"/>
      <c r="Q134" s="37"/>
      <c r="R134" s="37"/>
      <c r="S134" s="35"/>
      <c r="T134" s="35"/>
      <c r="U134" s="35"/>
      <c r="V134" s="35"/>
      <c r="W134" s="35"/>
      <c r="X134" s="38"/>
    </row>
    <row r="135" spans="1:24" x14ac:dyDescent="0.25">
      <c r="A135" s="3">
        <v>17377625</v>
      </c>
      <c r="B135" s="3" t="s">
        <v>3</v>
      </c>
      <c r="C135" s="40"/>
      <c r="D135" s="27">
        <f>ROUND(C135,0)</f>
        <v>0</v>
      </c>
      <c r="E135" s="27">
        <f>E130+D135</f>
        <v>0</v>
      </c>
      <c r="F135" s="8" t="str">
        <f t="shared" ref="F135:F148" si="232">IF(AND(C135&gt;0,X135="",J135&gt;=$K$3), N135+O135+P135, "")</f>
        <v/>
      </c>
      <c r="G135" s="23">
        <f>IF(E135&lt;100,C135,IF(E135-C135&gt;100,0,MIN(100-(E135-C135))))</f>
        <v>0</v>
      </c>
      <c r="H135" s="23">
        <f>IF(E135&lt;=100,0,IF(E135-C135&gt;150,0,MIN(150,E135)-MAX(100,E135-C135)))</f>
        <v>0</v>
      </c>
      <c r="I135" s="23">
        <f>IF(E135&lt;=150,0,E135-MAX(150,E135-C135))</f>
        <v>0</v>
      </c>
      <c r="J135" s="28">
        <f>F$133</f>
        <v>0</v>
      </c>
      <c r="K135" s="23">
        <v>7.58</v>
      </c>
      <c r="L135" s="23">
        <v>4.92</v>
      </c>
      <c r="M135" s="23">
        <v>2.52</v>
      </c>
      <c r="N135" s="29" t="str">
        <f>IF($J135&lt;$K$3, "",G135*ROUND((K135+$Q135+$R135)*(100%+$A$5),2))</f>
        <v/>
      </c>
      <c r="O135" s="29" t="str">
        <f t="shared" ref="O135:O148" si="233">IF($J135&lt;$K$3, "",H135*ROUND((L135+$Q135+$R135)*(100%+$A$5),2))</f>
        <v/>
      </c>
      <c r="P135" s="29" t="str">
        <f t="shared" ref="P135:P148" si="234">IF($J135&lt;$K$3, "",I135*ROUND((M135+$Q135+$R135)*(100%+$A$5),2))</f>
        <v/>
      </c>
      <c r="Q135" s="29">
        <v>3.72</v>
      </c>
      <c r="R135" s="29">
        <v>7.45</v>
      </c>
      <c r="S135" s="23">
        <f>IF(C135&gt;0,1,0)</f>
        <v>0</v>
      </c>
      <c r="T135" s="23">
        <f>S135</f>
        <v>0</v>
      </c>
      <c r="U135" s="23" t="str">
        <f>IF(S135&gt;0,A135,"")</f>
        <v/>
      </c>
      <c r="V135" s="23" t="str">
        <f>IF(S135&gt;0,C135,"")</f>
        <v/>
      </c>
      <c r="W135" s="36" t="str">
        <f>IF(S135&gt;0,F135,"")</f>
        <v/>
      </c>
      <c r="X135" s="1" t="str">
        <f>IF(AND(C135&lt;&gt;0,T135&gt;3),"Es dürfen maximal 3 Positionen auf einem Rezept gedruckt werden!","")</f>
        <v/>
      </c>
    </row>
    <row r="136" spans="1:24" x14ac:dyDescent="0.25">
      <c r="A136" s="3">
        <v>17377588</v>
      </c>
      <c r="B136" s="3" t="s">
        <v>51</v>
      </c>
      <c r="C136" s="40"/>
      <c r="D136" s="27">
        <f t="shared" ref="D136:D148" si="235">ROUND(C136,0)</f>
        <v>0</v>
      </c>
      <c r="E136" s="27">
        <f>E135+C136</f>
        <v>0</v>
      </c>
      <c r="F136" s="8" t="str">
        <f t="shared" si="232"/>
        <v/>
      </c>
      <c r="G136" s="23">
        <f t="shared" ref="G136:G148" si="236">IF(E136&lt;100,C136,IF(E136-C136&gt;100,0,MIN(100-(E136-C136))))</f>
        <v>0</v>
      </c>
      <c r="H136" s="23">
        <f t="shared" ref="H136:H148" si="237">IF(E136&lt;=100,0,IF(E136-C136&gt;150,0,MIN(150,E136)-MAX(100,E136-C136)))</f>
        <v>0</v>
      </c>
      <c r="I136" s="23">
        <f t="shared" ref="I136:I148" si="238">IF(E136&lt;=150,0,E136-MAX(150,E136-C136))</f>
        <v>0</v>
      </c>
      <c r="J136" s="28">
        <f t="shared" ref="J136:J148" si="239">F$133</f>
        <v>0</v>
      </c>
      <c r="K136" s="23">
        <v>7.58</v>
      </c>
      <c r="L136" s="23">
        <v>4.92</v>
      </c>
      <c r="M136" s="23">
        <v>2.52</v>
      </c>
      <c r="N136" s="29" t="str">
        <f t="shared" ref="N136:N148" si="240">IF($J136&lt;$K$3, "",G136*ROUND((K136+$Q136+$R136)*(100%+$A$5),2))</f>
        <v/>
      </c>
      <c r="O136" s="29" t="str">
        <f t="shared" si="233"/>
        <v/>
      </c>
      <c r="P136" s="29" t="str">
        <f t="shared" si="234"/>
        <v/>
      </c>
      <c r="Q136" s="29">
        <v>3.72</v>
      </c>
      <c r="R136" s="29">
        <v>7.45</v>
      </c>
      <c r="S136" s="23">
        <f>IF(C136&gt;0,T135+1,0)</f>
        <v>0</v>
      </c>
      <c r="T136" s="23">
        <f>IF(C136&gt;0,T135+1,T135)</f>
        <v>0</v>
      </c>
      <c r="U136" s="23" t="str">
        <f t="shared" ref="U136:U148" si="241">IF(S136&gt;0,A136,"")</f>
        <v/>
      </c>
      <c r="V136" s="23" t="str">
        <f t="shared" ref="V136:V148" si="242">IF(S136&gt;0,C136,"")</f>
        <v/>
      </c>
      <c r="W136" s="36" t="str">
        <f t="shared" ref="W136:W148" si="243">IF(S136&gt;0,F136,"")</f>
        <v/>
      </c>
      <c r="X136" s="1" t="str">
        <f t="shared" ref="X136:X137" si="244">IF(AND(C136&lt;&gt;0,T136&gt;3),"Es dürfen maximal 3 Positionen auf einem Rezept gedruckt werden!","")</f>
        <v/>
      </c>
    </row>
    <row r="137" spans="1:24" x14ac:dyDescent="0.25">
      <c r="A137" s="3">
        <v>17377602</v>
      </c>
      <c r="B137" s="3" t="s">
        <v>45</v>
      </c>
      <c r="C137" s="40"/>
      <c r="D137" s="27">
        <f t="shared" si="235"/>
        <v>0</v>
      </c>
      <c r="E137" s="27">
        <f t="shared" ref="E137:E148" si="245">E136+C137</f>
        <v>0</v>
      </c>
      <c r="F137" s="8" t="str">
        <f t="shared" si="232"/>
        <v/>
      </c>
      <c r="G137" s="23">
        <f t="shared" si="236"/>
        <v>0</v>
      </c>
      <c r="H137" s="23">
        <f t="shared" si="237"/>
        <v>0</v>
      </c>
      <c r="I137" s="23">
        <f t="shared" si="238"/>
        <v>0</v>
      </c>
      <c r="J137" s="28">
        <f t="shared" si="239"/>
        <v>0</v>
      </c>
      <c r="K137" s="23">
        <v>7.58</v>
      </c>
      <c r="L137" s="23">
        <v>4.92</v>
      </c>
      <c r="M137" s="23">
        <v>2.52</v>
      </c>
      <c r="N137" s="29" t="str">
        <f t="shared" si="240"/>
        <v/>
      </c>
      <c r="O137" s="29" t="str">
        <f t="shared" si="233"/>
        <v/>
      </c>
      <c r="P137" s="29" t="str">
        <f t="shared" si="234"/>
        <v/>
      </c>
      <c r="Q137" s="29">
        <v>3.72</v>
      </c>
      <c r="R137" s="29">
        <v>7.45</v>
      </c>
      <c r="S137" s="23">
        <f t="shared" ref="S137:S143" si="246">IF(C137&gt;0,T136+1,0)</f>
        <v>0</v>
      </c>
      <c r="T137" s="23">
        <f>IF(C137&gt;0,T136+1,T136)</f>
        <v>0</v>
      </c>
      <c r="U137" s="23" t="str">
        <f t="shared" si="241"/>
        <v/>
      </c>
      <c r="V137" s="23" t="str">
        <f t="shared" si="242"/>
        <v/>
      </c>
      <c r="W137" s="36" t="str">
        <f t="shared" si="243"/>
        <v/>
      </c>
      <c r="X137" s="1" t="str">
        <f t="shared" si="244"/>
        <v/>
      </c>
    </row>
    <row r="138" spans="1:24" x14ac:dyDescent="0.25">
      <c r="A138" s="3">
        <v>17377648</v>
      </c>
      <c r="B138" s="3" t="s">
        <v>52</v>
      </c>
      <c r="C138" s="40"/>
      <c r="D138" s="27">
        <f t="shared" si="235"/>
        <v>0</v>
      </c>
      <c r="E138" s="27">
        <f t="shared" si="245"/>
        <v>0</v>
      </c>
      <c r="F138" s="8" t="str">
        <f t="shared" si="232"/>
        <v/>
      </c>
      <c r="G138" s="23">
        <f t="shared" si="236"/>
        <v>0</v>
      </c>
      <c r="H138" s="23">
        <f t="shared" si="237"/>
        <v>0</v>
      </c>
      <c r="I138" s="23">
        <f t="shared" si="238"/>
        <v>0</v>
      </c>
      <c r="J138" s="28">
        <f t="shared" si="239"/>
        <v>0</v>
      </c>
      <c r="K138" s="23">
        <v>7.58</v>
      </c>
      <c r="L138" s="23">
        <v>4.92</v>
      </c>
      <c r="M138" s="23">
        <v>2.52</v>
      </c>
      <c r="N138" s="29" t="str">
        <f t="shared" si="240"/>
        <v/>
      </c>
      <c r="O138" s="29" t="str">
        <f t="shared" si="233"/>
        <v/>
      </c>
      <c r="P138" s="29" t="str">
        <f t="shared" si="234"/>
        <v/>
      </c>
      <c r="Q138" s="29">
        <v>3.72</v>
      </c>
      <c r="R138" s="29">
        <v>7.45</v>
      </c>
      <c r="S138" s="23">
        <f t="shared" si="246"/>
        <v>0</v>
      </c>
      <c r="T138" s="23">
        <f t="shared" ref="T138:T143" si="247">IF(C138&gt;0,T137+1,T137)</f>
        <v>0</v>
      </c>
      <c r="U138" s="23" t="str">
        <f t="shared" si="241"/>
        <v/>
      </c>
      <c r="V138" s="23" t="str">
        <f t="shared" si="242"/>
        <v/>
      </c>
      <c r="W138" s="36" t="str">
        <f t="shared" si="243"/>
        <v/>
      </c>
      <c r="X138" s="1" t="str">
        <f>IF(AND(C138&lt;&gt;0,T138&gt;3),"Es dürfen maximal 3 Positionen auf einem Rezept gedruckt werden!","")</f>
        <v/>
      </c>
    </row>
    <row r="139" spans="1:24" x14ac:dyDescent="0.25">
      <c r="A139" s="3">
        <v>17895975</v>
      </c>
      <c r="B139" s="3" t="s">
        <v>49</v>
      </c>
      <c r="C139" s="40"/>
      <c r="D139" s="27">
        <f t="shared" si="235"/>
        <v>0</v>
      </c>
      <c r="E139" s="27">
        <f t="shared" si="245"/>
        <v>0</v>
      </c>
      <c r="F139" s="8" t="str">
        <f t="shared" si="232"/>
        <v/>
      </c>
      <c r="G139" s="23">
        <f t="shared" si="236"/>
        <v>0</v>
      </c>
      <c r="H139" s="23">
        <f t="shared" si="237"/>
        <v>0</v>
      </c>
      <c r="I139" s="23">
        <f t="shared" si="238"/>
        <v>0</v>
      </c>
      <c r="J139" s="28">
        <f t="shared" si="239"/>
        <v>0</v>
      </c>
      <c r="K139" s="23">
        <v>7.58</v>
      </c>
      <c r="L139" s="23">
        <v>4.92</v>
      </c>
      <c r="M139" s="23">
        <v>2.52</v>
      </c>
      <c r="N139" s="29" t="str">
        <f t="shared" si="240"/>
        <v/>
      </c>
      <c r="O139" s="29" t="str">
        <f t="shared" si="233"/>
        <v/>
      </c>
      <c r="P139" s="29" t="str">
        <f t="shared" si="234"/>
        <v/>
      </c>
      <c r="Q139" s="29">
        <v>3.72</v>
      </c>
      <c r="R139" s="29">
        <v>7.45</v>
      </c>
      <c r="S139" s="23">
        <f t="shared" si="246"/>
        <v>0</v>
      </c>
      <c r="T139" s="23">
        <f t="shared" si="247"/>
        <v>0</v>
      </c>
      <c r="U139" s="23" t="str">
        <f t="shared" si="241"/>
        <v/>
      </c>
      <c r="V139" s="23" t="str">
        <f t="shared" si="242"/>
        <v/>
      </c>
      <c r="W139" s="36" t="str">
        <f t="shared" si="243"/>
        <v/>
      </c>
      <c r="X139" s="1" t="str">
        <f t="shared" ref="X139:X148" si="248">IF(AND(C139&lt;&gt;0,T139&gt;3),"Es dürfen maximal 3 Positionen auf einem Rezept gedruckt werden!","")</f>
        <v/>
      </c>
    </row>
    <row r="140" spans="1:24" x14ac:dyDescent="0.25">
      <c r="A140" s="3">
        <v>17899252</v>
      </c>
      <c r="B140" s="3" t="s">
        <v>53</v>
      </c>
      <c r="C140" s="40"/>
      <c r="D140" s="27">
        <f t="shared" si="235"/>
        <v>0</v>
      </c>
      <c r="E140" s="27">
        <f t="shared" si="245"/>
        <v>0</v>
      </c>
      <c r="F140" s="8" t="str">
        <f t="shared" si="232"/>
        <v/>
      </c>
      <c r="G140" s="23">
        <f t="shared" si="236"/>
        <v>0</v>
      </c>
      <c r="H140" s="23">
        <f t="shared" si="237"/>
        <v>0</v>
      </c>
      <c r="I140" s="23">
        <f t="shared" si="238"/>
        <v>0</v>
      </c>
      <c r="J140" s="28">
        <f t="shared" si="239"/>
        <v>0</v>
      </c>
      <c r="K140" s="23">
        <v>7.58</v>
      </c>
      <c r="L140" s="23">
        <v>4.92</v>
      </c>
      <c r="M140" s="23">
        <v>2.52</v>
      </c>
      <c r="N140" s="29" t="str">
        <f t="shared" si="240"/>
        <v/>
      </c>
      <c r="O140" s="29" t="str">
        <f t="shared" si="233"/>
        <v/>
      </c>
      <c r="P140" s="29" t="str">
        <f t="shared" si="234"/>
        <v/>
      </c>
      <c r="Q140" s="29">
        <v>3.72</v>
      </c>
      <c r="R140" s="29">
        <v>7.45</v>
      </c>
      <c r="S140" s="23">
        <f t="shared" si="246"/>
        <v>0</v>
      </c>
      <c r="T140" s="23">
        <f t="shared" si="247"/>
        <v>0</v>
      </c>
      <c r="U140" s="23" t="str">
        <f t="shared" si="241"/>
        <v/>
      </c>
      <c r="V140" s="23" t="str">
        <f t="shared" si="242"/>
        <v/>
      </c>
      <c r="W140" s="36" t="str">
        <f t="shared" si="243"/>
        <v/>
      </c>
      <c r="X140" s="1" t="str">
        <f t="shared" si="248"/>
        <v/>
      </c>
    </row>
    <row r="141" spans="1:24" x14ac:dyDescent="0.25">
      <c r="A141" s="3">
        <v>18294315</v>
      </c>
      <c r="B141" s="3" t="s">
        <v>54</v>
      </c>
      <c r="C141" s="40"/>
      <c r="D141" s="27">
        <f t="shared" si="235"/>
        <v>0</v>
      </c>
      <c r="E141" s="27">
        <f t="shared" si="245"/>
        <v>0</v>
      </c>
      <c r="F141" s="8" t="str">
        <f t="shared" si="232"/>
        <v/>
      </c>
      <c r="G141" s="23">
        <f t="shared" si="236"/>
        <v>0</v>
      </c>
      <c r="H141" s="23">
        <f t="shared" si="237"/>
        <v>0</v>
      </c>
      <c r="I141" s="23">
        <f t="shared" si="238"/>
        <v>0</v>
      </c>
      <c r="J141" s="28">
        <f t="shared" si="239"/>
        <v>0</v>
      </c>
      <c r="K141" s="23">
        <v>7.58</v>
      </c>
      <c r="L141" s="23">
        <v>4.92</v>
      </c>
      <c r="M141" s="23">
        <v>2.52</v>
      </c>
      <c r="N141" s="29" t="str">
        <f t="shared" si="240"/>
        <v/>
      </c>
      <c r="O141" s="29" t="str">
        <f t="shared" si="233"/>
        <v/>
      </c>
      <c r="P141" s="29" t="str">
        <f t="shared" si="234"/>
        <v/>
      </c>
      <c r="Q141" s="29">
        <v>3.72</v>
      </c>
      <c r="R141" s="29">
        <v>7.45</v>
      </c>
      <c r="S141" s="23">
        <f t="shared" si="246"/>
        <v>0</v>
      </c>
      <c r="T141" s="23">
        <f t="shared" si="247"/>
        <v>0</v>
      </c>
      <c r="U141" s="23" t="str">
        <f t="shared" si="241"/>
        <v/>
      </c>
      <c r="V141" s="23" t="str">
        <f t="shared" si="242"/>
        <v/>
      </c>
      <c r="W141" s="36" t="str">
        <f t="shared" si="243"/>
        <v/>
      </c>
      <c r="X141" s="1" t="str">
        <f t="shared" si="248"/>
        <v/>
      </c>
    </row>
    <row r="142" spans="1:24" x14ac:dyDescent="0.25">
      <c r="A142" s="3">
        <v>18296171</v>
      </c>
      <c r="B142" s="3" t="s">
        <v>55</v>
      </c>
      <c r="C142" s="40"/>
      <c r="D142" s="27">
        <f t="shared" si="235"/>
        <v>0</v>
      </c>
      <c r="E142" s="27">
        <f t="shared" si="245"/>
        <v>0</v>
      </c>
      <c r="F142" s="8" t="str">
        <f t="shared" si="232"/>
        <v/>
      </c>
      <c r="G142" s="23">
        <f t="shared" si="236"/>
        <v>0</v>
      </c>
      <c r="H142" s="23">
        <f t="shared" si="237"/>
        <v>0</v>
      </c>
      <c r="I142" s="23">
        <f t="shared" si="238"/>
        <v>0</v>
      </c>
      <c r="J142" s="28">
        <f t="shared" si="239"/>
        <v>0</v>
      </c>
      <c r="K142" s="23">
        <v>7.58</v>
      </c>
      <c r="L142" s="23">
        <v>4.92</v>
      </c>
      <c r="M142" s="23">
        <v>2.52</v>
      </c>
      <c r="N142" s="29" t="str">
        <f t="shared" si="240"/>
        <v/>
      </c>
      <c r="O142" s="29" t="str">
        <f t="shared" si="233"/>
        <v/>
      </c>
      <c r="P142" s="29" t="str">
        <f t="shared" si="234"/>
        <v/>
      </c>
      <c r="Q142" s="29">
        <v>3.72</v>
      </c>
      <c r="R142" s="29">
        <v>7.45</v>
      </c>
      <c r="S142" s="23">
        <f t="shared" si="246"/>
        <v>0</v>
      </c>
      <c r="T142" s="23">
        <f t="shared" si="247"/>
        <v>0</v>
      </c>
      <c r="U142" s="23" t="str">
        <f t="shared" si="241"/>
        <v/>
      </c>
      <c r="V142" s="23" t="str">
        <f t="shared" si="242"/>
        <v/>
      </c>
      <c r="W142" s="36" t="str">
        <f t="shared" si="243"/>
        <v/>
      </c>
      <c r="X142" s="1" t="str">
        <f t="shared" si="248"/>
        <v/>
      </c>
    </row>
    <row r="143" spans="1:24" x14ac:dyDescent="0.25">
      <c r="A143" s="3">
        <v>18276228</v>
      </c>
      <c r="B143" s="3" t="s">
        <v>56</v>
      </c>
      <c r="C143" s="40"/>
      <c r="D143" s="27">
        <f t="shared" si="235"/>
        <v>0</v>
      </c>
      <c r="E143" s="27">
        <f t="shared" si="245"/>
        <v>0</v>
      </c>
      <c r="F143" s="8" t="str">
        <f t="shared" si="232"/>
        <v/>
      </c>
      <c r="G143" s="23">
        <f t="shared" si="236"/>
        <v>0</v>
      </c>
      <c r="H143" s="23">
        <f t="shared" si="237"/>
        <v>0</v>
      </c>
      <c r="I143" s="23">
        <f t="shared" si="238"/>
        <v>0</v>
      </c>
      <c r="J143" s="28">
        <f t="shared" si="239"/>
        <v>0</v>
      </c>
      <c r="K143" s="23">
        <v>7.58</v>
      </c>
      <c r="L143" s="23">
        <v>4.92</v>
      </c>
      <c r="M143" s="23">
        <v>2.52</v>
      </c>
      <c r="N143" s="29" t="str">
        <f t="shared" si="240"/>
        <v/>
      </c>
      <c r="O143" s="29" t="str">
        <f t="shared" si="233"/>
        <v/>
      </c>
      <c r="P143" s="29" t="str">
        <f t="shared" si="234"/>
        <v/>
      </c>
      <c r="Q143" s="29">
        <v>3.72</v>
      </c>
      <c r="R143" s="29">
        <v>7.45</v>
      </c>
      <c r="S143" s="23">
        <f t="shared" si="246"/>
        <v>0</v>
      </c>
      <c r="T143" s="23">
        <f t="shared" si="247"/>
        <v>0</v>
      </c>
      <c r="U143" s="23" t="str">
        <f t="shared" si="241"/>
        <v/>
      </c>
      <c r="V143" s="23" t="str">
        <f t="shared" si="242"/>
        <v/>
      </c>
      <c r="W143" s="36" t="str">
        <f t="shared" si="243"/>
        <v/>
      </c>
      <c r="X143" s="1" t="str">
        <f t="shared" si="248"/>
        <v/>
      </c>
    </row>
    <row r="144" spans="1:24" x14ac:dyDescent="0.25">
      <c r="A144" s="3">
        <v>18326759</v>
      </c>
      <c r="B144" s="3" t="s">
        <v>65</v>
      </c>
      <c r="C144" s="40"/>
      <c r="D144" s="27">
        <f t="shared" ref="D144:D147" si="249">ROUND(C144,0)</f>
        <v>0</v>
      </c>
      <c r="E144" s="27">
        <f t="shared" si="245"/>
        <v>0</v>
      </c>
      <c r="F144" s="8" t="str">
        <f t="shared" ref="F144:F147" si="250">IF(AND(C144&gt;0,X144="",J144&gt;=$K$3), N144+O144+P144, "")</f>
        <v/>
      </c>
      <c r="G144" s="23">
        <f t="shared" ref="G144:G147" si="251">IF(E144&lt;100,C144,IF(E144-C144&gt;100,0,MIN(100-(E144-C144))))</f>
        <v>0</v>
      </c>
      <c r="H144" s="23">
        <f t="shared" ref="H144:H147" si="252">IF(E144&lt;=100,0,IF(E144-C144&gt;150,0,MIN(150,E144)-MAX(100,E144-C144)))</f>
        <v>0</v>
      </c>
      <c r="I144" s="23">
        <f t="shared" ref="I144:I147" si="253">IF(E144&lt;=150,0,E144-MAX(150,E144-C144))</f>
        <v>0</v>
      </c>
      <c r="J144" s="28">
        <f t="shared" ref="J144:J147" si="254">F$133</f>
        <v>0</v>
      </c>
      <c r="K144" s="23">
        <v>7.58</v>
      </c>
      <c r="L144" s="23">
        <v>4.92</v>
      </c>
      <c r="M144" s="23">
        <v>2.52</v>
      </c>
      <c r="N144" s="29" t="str">
        <f t="shared" ref="N144:N147" si="255">IF($J144&lt;$K$3, "",G144*ROUND((K144+$Q144+$R144)*(100%+$A$5),2))</f>
        <v/>
      </c>
      <c r="O144" s="29" t="str">
        <f t="shared" ref="O144:O147" si="256">IF($J144&lt;$K$3, "",H144*ROUND((L144+$Q144+$R144)*(100%+$A$5),2))</f>
        <v/>
      </c>
      <c r="P144" s="29" t="str">
        <f t="shared" ref="P144:P147" si="257">IF($J144&lt;$K$3, "",I144*ROUND((M144+$Q144+$R144)*(100%+$A$5),2))</f>
        <v/>
      </c>
      <c r="Q144" s="29">
        <v>3.72</v>
      </c>
      <c r="R144" s="29">
        <v>7.45</v>
      </c>
      <c r="S144" s="23">
        <f t="shared" ref="S144:S147" si="258">IF(C144&gt;0,T143+1,0)</f>
        <v>0</v>
      </c>
      <c r="T144" s="23">
        <f t="shared" ref="T144:T147" si="259">IF(C144&gt;0,T143+1,T143)</f>
        <v>0</v>
      </c>
      <c r="U144" s="23" t="str">
        <f t="shared" ref="U144:U147" si="260">IF(S144&gt;0,A144,"")</f>
        <v/>
      </c>
      <c r="V144" s="23" t="str">
        <f t="shared" ref="V144:V147" si="261">IF(S144&gt;0,C144,"")</f>
        <v/>
      </c>
      <c r="W144" s="36" t="str">
        <f t="shared" ref="W144:W147" si="262">IF(S144&gt;0,F144,"")</f>
        <v/>
      </c>
      <c r="X144" s="1" t="str">
        <f t="shared" ref="X144:X147" si="263">IF(AND(C144&lt;&gt;0,T144&gt;3),"Es dürfen maximal 3 Positionen auf einem Rezept gedruckt werden!","")</f>
        <v/>
      </c>
    </row>
    <row r="145" spans="1:24" x14ac:dyDescent="0.25">
      <c r="A145" s="3">
        <v>18375686</v>
      </c>
      <c r="B145" s="3" t="s">
        <v>66</v>
      </c>
      <c r="C145" s="40"/>
      <c r="D145" s="27">
        <f t="shared" si="249"/>
        <v>0</v>
      </c>
      <c r="E145" s="27">
        <f t="shared" si="245"/>
        <v>0</v>
      </c>
      <c r="F145" s="8" t="str">
        <f t="shared" si="250"/>
        <v/>
      </c>
      <c r="G145" s="23">
        <f t="shared" si="251"/>
        <v>0</v>
      </c>
      <c r="H145" s="23">
        <f t="shared" si="252"/>
        <v>0</v>
      </c>
      <c r="I145" s="23">
        <f t="shared" si="253"/>
        <v>0</v>
      </c>
      <c r="J145" s="28">
        <f t="shared" si="254"/>
        <v>0</v>
      </c>
      <c r="K145" s="23">
        <v>7.58</v>
      </c>
      <c r="L145" s="23">
        <v>4.92</v>
      </c>
      <c r="M145" s="23">
        <v>2.52</v>
      </c>
      <c r="N145" s="29" t="str">
        <f t="shared" si="255"/>
        <v/>
      </c>
      <c r="O145" s="29" t="str">
        <f t="shared" si="256"/>
        <v/>
      </c>
      <c r="P145" s="29" t="str">
        <f t="shared" si="257"/>
        <v/>
      </c>
      <c r="Q145" s="29">
        <v>3.72</v>
      </c>
      <c r="R145" s="29">
        <v>7.45</v>
      </c>
      <c r="S145" s="23">
        <f t="shared" si="258"/>
        <v>0</v>
      </c>
      <c r="T145" s="23">
        <f t="shared" si="259"/>
        <v>0</v>
      </c>
      <c r="U145" s="23" t="str">
        <f t="shared" si="260"/>
        <v/>
      </c>
      <c r="V145" s="23" t="str">
        <f t="shared" si="261"/>
        <v/>
      </c>
      <c r="W145" s="36" t="str">
        <f t="shared" si="262"/>
        <v/>
      </c>
      <c r="X145" s="1" t="str">
        <f t="shared" si="263"/>
        <v/>
      </c>
    </row>
    <row r="146" spans="1:24" x14ac:dyDescent="0.25">
      <c r="A146" s="3">
        <v>18317571</v>
      </c>
      <c r="B146" s="3" t="s">
        <v>67</v>
      </c>
      <c r="C146" s="40"/>
      <c r="D146" s="27">
        <f t="shared" si="249"/>
        <v>0</v>
      </c>
      <c r="E146" s="27">
        <f t="shared" si="245"/>
        <v>0</v>
      </c>
      <c r="F146" s="8" t="str">
        <f t="shared" si="250"/>
        <v/>
      </c>
      <c r="G146" s="23">
        <f t="shared" si="251"/>
        <v>0</v>
      </c>
      <c r="H146" s="23">
        <f t="shared" si="252"/>
        <v>0</v>
      </c>
      <c r="I146" s="23">
        <f t="shared" si="253"/>
        <v>0</v>
      </c>
      <c r="J146" s="28">
        <f t="shared" si="254"/>
        <v>0</v>
      </c>
      <c r="K146" s="23">
        <v>7.58</v>
      </c>
      <c r="L146" s="23">
        <v>4.92</v>
      </c>
      <c r="M146" s="23">
        <v>2.52</v>
      </c>
      <c r="N146" s="29" t="str">
        <f t="shared" si="255"/>
        <v/>
      </c>
      <c r="O146" s="29" t="str">
        <f t="shared" si="256"/>
        <v/>
      </c>
      <c r="P146" s="29" t="str">
        <f t="shared" si="257"/>
        <v/>
      </c>
      <c r="Q146" s="29">
        <v>3.72</v>
      </c>
      <c r="R146" s="29">
        <v>7.45</v>
      </c>
      <c r="S146" s="23">
        <f t="shared" si="258"/>
        <v>0</v>
      </c>
      <c r="T146" s="23">
        <f t="shared" si="259"/>
        <v>0</v>
      </c>
      <c r="U146" s="23" t="str">
        <f t="shared" si="260"/>
        <v/>
      </c>
      <c r="V146" s="23" t="str">
        <f t="shared" si="261"/>
        <v/>
      </c>
      <c r="W146" s="36" t="str">
        <f t="shared" si="262"/>
        <v/>
      </c>
      <c r="X146" s="1" t="str">
        <f t="shared" si="263"/>
        <v/>
      </c>
    </row>
    <row r="147" spans="1:24" x14ac:dyDescent="0.25">
      <c r="A147" s="3">
        <v>18330436</v>
      </c>
      <c r="B147" s="3" t="s">
        <v>64</v>
      </c>
      <c r="C147" s="40"/>
      <c r="D147" s="27">
        <f t="shared" si="249"/>
        <v>0</v>
      </c>
      <c r="E147" s="27">
        <f t="shared" si="245"/>
        <v>0</v>
      </c>
      <c r="F147" s="8" t="str">
        <f t="shared" si="250"/>
        <v/>
      </c>
      <c r="G147" s="23">
        <f t="shared" si="251"/>
        <v>0</v>
      </c>
      <c r="H147" s="23">
        <f t="shared" si="252"/>
        <v>0</v>
      </c>
      <c r="I147" s="23">
        <f t="shared" si="253"/>
        <v>0</v>
      </c>
      <c r="J147" s="28">
        <f t="shared" si="254"/>
        <v>0</v>
      </c>
      <c r="K147" s="23">
        <v>7.58</v>
      </c>
      <c r="L147" s="23">
        <v>4.92</v>
      </c>
      <c r="M147" s="23">
        <v>2.52</v>
      </c>
      <c r="N147" s="29" t="str">
        <f t="shared" si="255"/>
        <v/>
      </c>
      <c r="O147" s="29" t="str">
        <f t="shared" si="256"/>
        <v/>
      </c>
      <c r="P147" s="29" t="str">
        <f t="shared" si="257"/>
        <v/>
      </c>
      <c r="Q147" s="29">
        <v>3.72</v>
      </c>
      <c r="R147" s="29">
        <v>7.45</v>
      </c>
      <c r="S147" s="23">
        <f t="shared" si="258"/>
        <v>0</v>
      </c>
      <c r="T147" s="23">
        <f t="shared" si="259"/>
        <v>0</v>
      </c>
      <c r="U147" s="23" t="str">
        <f t="shared" si="260"/>
        <v/>
      </c>
      <c r="V147" s="23" t="str">
        <f t="shared" si="261"/>
        <v/>
      </c>
      <c r="W147" s="36" t="str">
        <f t="shared" si="262"/>
        <v/>
      </c>
      <c r="X147" s="1" t="str">
        <f t="shared" si="263"/>
        <v/>
      </c>
    </row>
    <row r="148" spans="1:24" x14ac:dyDescent="0.25">
      <c r="A148" s="3">
        <v>18260368</v>
      </c>
      <c r="B148" s="3" t="s">
        <v>57</v>
      </c>
      <c r="C148" s="40"/>
      <c r="D148" s="27">
        <f t="shared" si="235"/>
        <v>0</v>
      </c>
      <c r="E148" s="27">
        <f t="shared" si="245"/>
        <v>0</v>
      </c>
      <c r="F148" s="8" t="str">
        <f t="shared" si="232"/>
        <v/>
      </c>
      <c r="G148" s="23">
        <f t="shared" si="236"/>
        <v>0</v>
      </c>
      <c r="H148" s="23">
        <f t="shared" si="237"/>
        <v>0</v>
      </c>
      <c r="I148" s="23">
        <f t="shared" si="238"/>
        <v>0</v>
      </c>
      <c r="J148" s="28">
        <f t="shared" si="239"/>
        <v>0</v>
      </c>
      <c r="K148" s="23">
        <v>7.58</v>
      </c>
      <c r="L148" s="23">
        <v>4.92</v>
      </c>
      <c r="M148" s="23">
        <v>2.52</v>
      </c>
      <c r="N148" s="29" t="str">
        <f t="shared" si="240"/>
        <v/>
      </c>
      <c r="O148" s="29" t="str">
        <f t="shared" si="233"/>
        <v/>
      </c>
      <c r="P148" s="29" t="str">
        <f t="shared" si="234"/>
        <v/>
      </c>
      <c r="Q148" s="29">
        <v>3.72</v>
      </c>
      <c r="R148" s="29">
        <v>7.45</v>
      </c>
      <c r="S148" s="23">
        <f>IF(C148&gt;0,T143+1,0)</f>
        <v>0</v>
      </c>
      <c r="T148" s="23">
        <f>IF(C148&gt;0,T143+1,T143)</f>
        <v>0</v>
      </c>
      <c r="U148" s="23" t="str">
        <f t="shared" si="241"/>
        <v/>
      </c>
      <c r="V148" s="23" t="str">
        <f t="shared" si="242"/>
        <v/>
      </c>
      <c r="W148" s="36" t="str">
        <f t="shared" si="243"/>
        <v/>
      </c>
      <c r="X148" s="1" t="str">
        <f t="shared" si="248"/>
        <v/>
      </c>
    </row>
    <row r="149" spans="1:24" x14ac:dyDescent="0.25">
      <c r="A149" s="3"/>
      <c r="B149" s="2" t="s">
        <v>5</v>
      </c>
      <c r="C149" s="3">
        <f>SUM(C135:C148)</f>
        <v>0</v>
      </c>
      <c r="D149" s="27"/>
      <c r="E149" s="27"/>
      <c r="F149" s="8">
        <f>SUM(F135:F148)</f>
        <v>0</v>
      </c>
      <c r="X149" s="1"/>
    </row>
    <row r="150" spans="1:24" x14ac:dyDescent="0.25">
      <c r="A150" s="1"/>
      <c r="B150" s="1"/>
      <c r="C150" s="1"/>
      <c r="F150" s="1"/>
      <c r="X150" s="1"/>
    </row>
    <row r="151" spans="1:24" ht="15.75" x14ac:dyDescent="0.25">
      <c r="A151" s="46" t="s">
        <v>62</v>
      </c>
      <c r="B151" s="46"/>
      <c r="C151" s="6" t="s">
        <v>15</v>
      </c>
      <c r="D151" s="24"/>
      <c r="E151" s="25"/>
      <c r="F151" s="41"/>
      <c r="X151" s="1" t="str">
        <f>IF(F151&lt;$K$3, "Eine Belieferung der Ärzte kann erst ab dem 31.05.2021 erfolgen", "")</f>
        <v>Eine Belieferung der Ärzte kann erst ab dem 31.05.2021 erfolgen</v>
      </c>
    </row>
    <row r="152" spans="1:24" s="7" customFormat="1" x14ac:dyDescent="0.25">
      <c r="A152" s="2" t="s">
        <v>0</v>
      </c>
      <c r="B152" s="2" t="s">
        <v>4</v>
      </c>
      <c r="C152" s="2" t="s">
        <v>1</v>
      </c>
      <c r="D152" s="26" t="s">
        <v>38</v>
      </c>
      <c r="E152" s="26" t="s">
        <v>39</v>
      </c>
      <c r="F152" s="2" t="s">
        <v>2</v>
      </c>
      <c r="G152" s="35"/>
      <c r="H152" s="35"/>
      <c r="I152" s="35"/>
      <c r="J152" s="35"/>
      <c r="K152" s="35"/>
      <c r="L152" s="35"/>
      <c r="M152" s="35"/>
      <c r="N152" s="37"/>
      <c r="O152" s="37"/>
      <c r="P152" s="37"/>
      <c r="Q152" s="37"/>
      <c r="R152" s="37"/>
      <c r="S152" s="35"/>
      <c r="T152" s="35"/>
      <c r="U152" s="35"/>
      <c r="V152" s="35"/>
      <c r="W152" s="35"/>
      <c r="X152" s="38"/>
    </row>
    <row r="153" spans="1:24" x14ac:dyDescent="0.25">
      <c r="A153" s="3">
        <v>17377625</v>
      </c>
      <c r="B153" s="3" t="s">
        <v>3</v>
      </c>
      <c r="C153" s="40"/>
      <c r="D153" s="27">
        <f>ROUND(C153,0)</f>
        <v>0</v>
      </c>
      <c r="E153" s="27">
        <f>E148+D153</f>
        <v>0</v>
      </c>
      <c r="F153" s="8" t="str">
        <f t="shared" ref="F153:F166" si="264">IF(AND(C153&gt;0,X153="",J153&gt;=$K$3), N153+O153+P153, "")</f>
        <v/>
      </c>
      <c r="G153" s="23">
        <f>IF(E153&lt;100,C153,IF(E153-C153&gt;100,0,MIN(100-(E153-C153))))</f>
        <v>0</v>
      </c>
      <c r="H153" s="23">
        <f>IF(E153&lt;=100,0,IF(E153-C153&gt;150,0,MIN(150,E153)-MAX(100,E153-C153)))</f>
        <v>0</v>
      </c>
      <c r="I153" s="23">
        <f>IF(E153&lt;=150,0,E153-MAX(150,E153-C153))</f>
        <v>0</v>
      </c>
      <c r="J153" s="28">
        <f>F$151</f>
        <v>0</v>
      </c>
      <c r="K153" s="23">
        <v>7.58</v>
      </c>
      <c r="L153" s="23">
        <v>4.92</v>
      </c>
      <c r="M153" s="23">
        <v>2.52</v>
      </c>
      <c r="N153" s="29" t="str">
        <f>IF($J153&lt;$K$3, "",G153*ROUND((K153+$Q153+$R153)*(100%+$A$5),2))</f>
        <v/>
      </c>
      <c r="O153" s="29" t="str">
        <f t="shared" ref="O153:O166" si="265">IF($J153&lt;$K$3, "",H153*ROUND((L153+$Q153+$R153)*(100%+$A$5),2))</f>
        <v/>
      </c>
      <c r="P153" s="29" t="str">
        <f t="shared" ref="P153:P166" si="266">IF($J153&lt;$K$3, "",I153*ROUND((M153+$Q153+$R153)*(100%+$A$5),2))</f>
        <v/>
      </c>
      <c r="Q153" s="29">
        <v>3.72</v>
      </c>
      <c r="R153" s="29">
        <v>7.45</v>
      </c>
      <c r="S153" s="23">
        <f>IF(C153&gt;0,1,0)</f>
        <v>0</v>
      </c>
      <c r="T153" s="23">
        <f>S153</f>
        <v>0</v>
      </c>
      <c r="U153" s="23" t="str">
        <f>IF(S153&gt;0,A153,"")</f>
        <v/>
      </c>
      <c r="V153" s="23" t="str">
        <f>IF(S153&gt;0,C153,"")</f>
        <v/>
      </c>
      <c r="W153" s="36" t="str">
        <f>IF(S153&gt;0,F153,"")</f>
        <v/>
      </c>
      <c r="X153" s="1" t="str">
        <f>IF(AND(C153&lt;&gt;0,T153&gt;3),"Es dürfen maximal 3 Positionen auf einem Rezept gedruckt werden!","")</f>
        <v/>
      </c>
    </row>
    <row r="154" spans="1:24" x14ac:dyDescent="0.25">
      <c r="A154" s="3">
        <v>17377588</v>
      </c>
      <c r="B154" s="3" t="s">
        <v>51</v>
      </c>
      <c r="C154" s="40"/>
      <c r="D154" s="27">
        <f t="shared" ref="D154:D166" si="267">ROUND(C154,0)</f>
        <v>0</v>
      </c>
      <c r="E154" s="27">
        <f>E153+C154</f>
        <v>0</v>
      </c>
      <c r="F154" s="8" t="str">
        <f t="shared" si="264"/>
        <v/>
      </c>
      <c r="G154" s="23">
        <f t="shared" ref="G154:G166" si="268">IF(E154&lt;100,C154,IF(E154-C154&gt;100,0,MIN(100-(E154-C154))))</f>
        <v>0</v>
      </c>
      <c r="H154" s="23">
        <f t="shared" ref="H154:H166" si="269">IF(E154&lt;=100,0,IF(E154-C154&gt;150,0,MIN(150,E154)-MAX(100,E154-C154)))</f>
        <v>0</v>
      </c>
      <c r="I154" s="23">
        <f t="shared" ref="I154:I166" si="270">IF(E154&lt;=150,0,E154-MAX(150,E154-C154))</f>
        <v>0</v>
      </c>
      <c r="J154" s="28">
        <f t="shared" ref="J154:J166" si="271">F$151</f>
        <v>0</v>
      </c>
      <c r="K154" s="23">
        <v>7.58</v>
      </c>
      <c r="L154" s="23">
        <v>4.92</v>
      </c>
      <c r="M154" s="23">
        <v>2.52</v>
      </c>
      <c r="N154" s="29" t="str">
        <f t="shared" ref="N154:N166" si="272">IF($J154&lt;$K$3, "",G154*ROUND((K154+$Q154+$R154)*(100%+$A$5),2))</f>
        <v/>
      </c>
      <c r="O154" s="29" t="str">
        <f t="shared" si="265"/>
        <v/>
      </c>
      <c r="P154" s="29" t="str">
        <f t="shared" si="266"/>
        <v/>
      </c>
      <c r="Q154" s="29">
        <v>3.72</v>
      </c>
      <c r="R154" s="29">
        <v>7.45</v>
      </c>
      <c r="S154" s="23">
        <f>IF(C154&gt;0,T153+1,0)</f>
        <v>0</v>
      </c>
      <c r="T154" s="23">
        <f>IF(C154&gt;0,T153+1,T153)</f>
        <v>0</v>
      </c>
      <c r="U154" s="23" t="str">
        <f t="shared" ref="U154:U166" si="273">IF(S154&gt;0,A154,"")</f>
        <v/>
      </c>
      <c r="V154" s="23" t="str">
        <f t="shared" ref="V154:V166" si="274">IF(S154&gt;0,C154,"")</f>
        <v/>
      </c>
      <c r="W154" s="36" t="str">
        <f t="shared" ref="W154:W166" si="275">IF(S154&gt;0,F154,"")</f>
        <v/>
      </c>
      <c r="X154" s="1" t="str">
        <f t="shared" ref="X154:X155" si="276">IF(AND(C154&lt;&gt;0,T154&gt;3),"Es dürfen maximal 3 Positionen auf einem Rezept gedruckt werden!","")</f>
        <v/>
      </c>
    </row>
    <row r="155" spans="1:24" x14ac:dyDescent="0.25">
      <c r="A155" s="3">
        <v>17377602</v>
      </c>
      <c r="B155" s="3" t="s">
        <v>45</v>
      </c>
      <c r="C155" s="40"/>
      <c r="D155" s="27">
        <f t="shared" si="267"/>
        <v>0</v>
      </c>
      <c r="E155" s="27">
        <f t="shared" ref="E155:E166" si="277">E154+C155</f>
        <v>0</v>
      </c>
      <c r="F155" s="8" t="str">
        <f t="shared" si="264"/>
        <v/>
      </c>
      <c r="G155" s="23">
        <f t="shared" si="268"/>
        <v>0</v>
      </c>
      <c r="H155" s="23">
        <f t="shared" si="269"/>
        <v>0</v>
      </c>
      <c r="I155" s="23">
        <f t="shared" si="270"/>
        <v>0</v>
      </c>
      <c r="J155" s="28">
        <f t="shared" si="271"/>
        <v>0</v>
      </c>
      <c r="K155" s="23">
        <v>7.58</v>
      </c>
      <c r="L155" s="23">
        <v>4.92</v>
      </c>
      <c r="M155" s="23">
        <v>2.52</v>
      </c>
      <c r="N155" s="29" t="str">
        <f t="shared" si="272"/>
        <v/>
      </c>
      <c r="O155" s="29" t="str">
        <f t="shared" si="265"/>
        <v/>
      </c>
      <c r="P155" s="29" t="str">
        <f t="shared" si="266"/>
        <v/>
      </c>
      <c r="Q155" s="29">
        <v>3.72</v>
      </c>
      <c r="R155" s="29">
        <v>7.45</v>
      </c>
      <c r="S155" s="23">
        <f t="shared" ref="S155:S161" si="278">IF(C155&gt;0,T154+1,0)</f>
        <v>0</v>
      </c>
      <c r="T155" s="23">
        <f>IF(C155&gt;0,T154+1,T154)</f>
        <v>0</v>
      </c>
      <c r="U155" s="23" t="str">
        <f t="shared" si="273"/>
        <v/>
      </c>
      <c r="V155" s="23" t="str">
        <f t="shared" si="274"/>
        <v/>
      </c>
      <c r="W155" s="36" t="str">
        <f t="shared" si="275"/>
        <v/>
      </c>
      <c r="X155" s="1" t="str">
        <f t="shared" si="276"/>
        <v/>
      </c>
    </row>
    <row r="156" spans="1:24" x14ac:dyDescent="0.25">
      <c r="A156" s="3">
        <v>17377648</v>
      </c>
      <c r="B156" s="3" t="s">
        <v>52</v>
      </c>
      <c r="C156" s="40"/>
      <c r="D156" s="27">
        <f t="shared" si="267"/>
        <v>0</v>
      </c>
      <c r="E156" s="27">
        <f t="shared" si="277"/>
        <v>0</v>
      </c>
      <c r="F156" s="8" t="str">
        <f t="shared" si="264"/>
        <v/>
      </c>
      <c r="G156" s="23">
        <f t="shared" si="268"/>
        <v>0</v>
      </c>
      <c r="H156" s="23">
        <f t="shared" si="269"/>
        <v>0</v>
      </c>
      <c r="I156" s="23">
        <f t="shared" si="270"/>
        <v>0</v>
      </c>
      <c r="J156" s="28">
        <f t="shared" si="271"/>
        <v>0</v>
      </c>
      <c r="K156" s="23">
        <v>7.58</v>
      </c>
      <c r="L156" s="23">
        <v>4.92</v>
      </c>
      <c r="M156" s="23">
        <v>2.52</v>
      </c>
      <c r="N156" s="29" t="str">
        <f t="shared" si="272"/>
        <v/>
      </c>
      <c r="O156" s="29" t="str">
        <f t="shared" si="265"/>
        <v/>
      </c>
      <c r="P156" s="29" t="str">
        <f t="shared" si="266"/>
        <v/>
      </c>
      <c r="Q156" s="29">
        <v>3.72</v>
      </c>
      <c r="R156" s="29">
        <v>7.45</v>
      </c>
      <c r="S156" s="23">
        <f t="shared" si="278"/>
        <v>0</v>
      </c>
      <c r="T156" s="23">
        <f t="shared" ref="T156:T161" si="279">IF(C156&gt;0,T155+1,T155)</f>
        <v>0</v>
      </c>
      <c r="U156" s="23" t="str">
        <f t="shared" si="273"/>
        <v/>
      </c>
      <c r="V156" s="23" t="str">
        <f t="shared" si="274"/>
        <v/>
      </c>
      <c r="W156" s="36" t="str">
        <f t="shared" si="275"/>
        <v/>
      </c>
      <c r="X156" s="1" t="str">
        <f>IF(AND(C156&lt;&gt;0,T156&gt;3),"Es dürfen maximal 3 Positionen auf einem Rezept gedruckt werden!","")</f>
        <v/>
      </c>
    </row>
    <row r="157" spans="1:24" x14ac:dyDescent="0.25">
      <c r="A157" s="3">
        <v>17895975</v>
      </c>
      <c r="B157" s="3" t="s">
        <v>49</v>
      </c>
      <c r="C157" s="40"/>
      <c r="D157" s="27">
        <f t="shared" si="267"/>
        <v>0</v>
      </c>
      <c r="E157" s="27">
        <f t="shared" si="277"/>
        <v>0</v>
      </c>
      <c r="F157" s="8" t="str">
        <f t="shared" si="264"/>
        <v/>
      </c>
      <c r="G157" s="23">
        <f t="shared" si="268"/>
        <v>0</v>
      </c>
      <c r="H157" s="23">
        <f t="shared" si="269"/>
        <v>0</v>
      </c>
      <c r="I157" s="23">
        <f t="shared" si="270"/>
        <v>0</v>
      </c>
      <c r="J157" s="28">
        <f t="shared" si="271"/>
        <v>0</v>
      </c>
      <c r="K157" s="23">
        <v>7.58</v>
      </c>
      <c r="L157" s="23">
        <v>4.92</v>
      </c>
      <c r="M157" s="23">
        <v>2.52</v>
      </c>
      <c r="N157" s="29" t="str">
        <f t="shared" si="272"/>
        <v/>
      </c>
      <c r="O157" s="29" t="str">
        <f t="shared" si="265"/>
        <v/>
      </c>
      <c r="P157" s="29" t="str">
        <f t="shared" si="266"/>
        <v/>
      </c>
      <c r="Q157" s="29">
        <v>3.72</v>
      </c>
      <c r="R157" s="29">
        <v>7.45</v>
      </c>
      <c r="S157" s="23">
        <f t="shared" si="278"/>
        <v>0</v>
      </c>
      <c r="T157" s="23">
        <f t="shared" si="279"/>
        <v>0</v>
      </c>
      <c r="U157" s="23" t="str">
        <f t="shared" si="273"/>
        <v/>
      </c>
      <c r="V157" s="23" t="str">
        <f t="shared" si="274"/>
        <v/>
      </c>
      <c r="W157" s="36" t="str">
        <f t="shared" si="275"/>
        <v/>
      </c>
      <c r="X157" s="1" t="str">
        <f t="shared" ref="X157:X166" si="280">IF(AND(C157&lt;&gt;0,T157&gt;3),"Es dürfen maximal 3 Positionen auf einem Rezept gedruckt werden!","")</f>
        <v/>
      </c>
    </row>
    <row r="158" spans="1:24" x14ac:dyDescent="0.25">
      <c r="A158" s="3">
        <v>17899252</v>
      </c>
      <c r="B158" s="3" t="s">
        <v>53</v>
      </c>
      <c r="C158" s="40"/>
      <c r="D158" s="27">
        <f t="shared" si="267"/>
        <v>0</v>
      </c>
      <c r="E158" s="27">
        <f t="shared" si="277"/>
        <v>0</v>
      </c>
      <c r="F158" s="8" t="str">
        <f t="shared" si="264"/>
        <v/>
      </c>
      <c r="G158" s="23">
        <f t="shared" si="268"/>
        <v>0</v>
      </c>
      <c r="H158" s="23">
        <f t="shared" si="269"/>
        <v>0</v>
      </c>
      <c r="I158" s="23">
        <f t="shared" si="270"/>
        <v>0</v>
      </c>
      <c r="J158" s="28">
        <f t="shared" si="271"/>
        <v>0</v>
      </c>
      <c r="K158" s="23">
        <v>7.58</v>
      </c>
      <c r="L158" s="23">
        <v>4.92</v>
      </c>
      <c r="M158" s="23">
        <v>2.52</v>
      </c>
      <c r="N158" s="29" t="str">
        <f t="shared" si="272"/>
        <v/>
      </c>
      <c r="O158" s="29" t="str">
        <f t="shared" si="265"/>
        <v/>
      </c>
      <c r="P158" s="29" t="str">
        <f t="shared" si="266"/>
        <v/>
      </c>
      <c r="Q158" s="29">
        <v>3.72</v>
      </c>
      <c r="R158" s="29">
        <v>7.45</v>
      </c>
      <c r="S158" s="23">
        <f t="shared" si="278"/>
        <v>0</v>
      </c>
      <c r="T158" s="23">
        <f t="shared" si="279"/>
        <v>0</v>
      </c>
      <c r="U158" s="23" t="str">
        <f t="shared" si="273"/>
        <v/>
      </c>
      <c r="V158" s="23" t="str">
        <f t="shared" si="274"/>
        <v/>
      </c>
      <c r="W158" s="36" t="str">
        <f t="shared" si="275"/>
        <v/>
      </c>
      <c r="X158" s="1" t="str">
        <f t="shared" si="280"/>
        <v/>
      </c>
    </row>
    <row r="159" spans="1:24" x14ac:dyDescent="0.25">
      <c r="A159" s="3">
        <v>18294315</v>
      </c>
      <c r="B159" s="3" t="s">
        <v>54</v>
      </c>
      <c r="C159" s="40"/>
      <c r="D159" s="27">
        <f t="shared" si="267"/>
        <v>0</v>
      </c>
      <c r="E159" s="27">
        <f t="shared" si="277"/>
        <v>0</v>
      </c>
      <c r="F159" s="8" t="str">
        <f t="shared" si="264"/>
        <v/>
      </c>
      <c r="G159" s="23">
        <f t="shared" si="268"/>
        <v>0</v>
      </c>
      <c r="H159" s="23">
        <f t="shared" si="269"/>
        <v>0</v>
      </c>
      <c r="I159" s="23">
        <f t="shared" si="270"/>
        <v>0</v>
      </c>
      <c r="J159" s="28">
        <f t="shared" si="271"/>
        <v>0</v>
      </c>
      <c r="K159" s="23">
        <v>7.58</v>
      </c>
      <c r="L159" s="23">
        <v>4.92</v>
      </c>
      <c r="M159" s="23">
        <v>2.52</v>
      </c>
      <c r="N159" s="29" t="str">
        <f t="shared" si="272"/>
        <v/>
      </c>
      <c r="O159" s="29" t="str">
        <f t="shared" si="265"/>
        <v/>
      </c>
      <c r="P159" s="29" t="str">
        <f t="shared" si="266"/>
        <v/>
      </c>
      <c r="Q159" s="29">
        <v>3.72</v>
      </c>
      <c r="R159" s="29">
        <v>7.45</v>
      </c>
      <c r="S159" s="23">
        <f t="shared" si="278"/>
        <v>0</v>
      </c>
      <c r="T159" s="23">
        <f t="shared" si="279"/>
        <v>0</v>
      </c>
      <c r="U159" s="23" t="str">
        <f t="shared" si="273"/>
        <v/>
      </c>
      <c r="V159" s="23" t="str">
        <f t="shared" si="274"/>
        <v/>
      </c>
      <c r="W159" s="36" t="str">
        <f t="shared" si="275"/>
        <v/>
      </c>
      <c r="X159" s="1" t="str">
        <f t="shared" si="280"/>
        <v/>
      </c>
    </row>
    <row r="160" spans="1:24" x14ac:dyDescent="0.25">
      <c r="A160" s="3">
        <v>18296171</v>
      </c>
      <c r="B160" s="3" t="s">
        <v>55</v>
      </c>
      <c r="C160" s="40"/>
      <c r="D160" s="27">
        <f t="shared" si="267"/>
        <v>0</v>
      </c>
      <c r="E160" s="27">
        <f t="shared" si="277"/>
        <v>0</v>
      </c>
      <c r="F160" s="8" t="str">
        <f t="shared" si="264"/>
        <v/>
      </c>
      <c r="G160" s="23">
        <f t="shared" si="268"/>
        <v>0</v>
      </c>
      <c r="H160" s="23">
        <f t="shared" si="269"/>
        <v>0</v>
      </c>
      <c r="I160" s="23">
        <f t="shared" si="270"/>
        <v>0</v>
      </c>
      <c r="J160" s="28">
        <f t="shared" si="271"/>
        <v>0</v>
      </c>
      <c r="K160" s="23">
        <v>7.58</v>
      </c>
      <c r="L160" s="23">
        <v>4.92</v>
      </c>
      <c r="M160" s="23">
        <v>2.52</v>
      </c>
      <c r="N160" s="29" t="str">
        <f t="shared" si="272"/>
        <v/>
      </c>
      <c r="O160" s="29" t="str">
        <f t="shared" si="265"/>
        <v/>
      </c>
      <c r="P160" s="29" t="str">
        <f t="shared" si="266"/>
        <v/>
      </c>
      <c r="Q160" s="29">
        <v>3.72</v>
      </c>
      <c r="R160" s="29">
        <v>7.45</v>
      </c>
      <c r="S160" s="23">
        <f t="shared" si="278"/>
        <v>0</v>
      </c>
      <c r="T160" s="23">
        <f t="shared" si="279"/>
        <v>0</v>
      </c>
      <c r="U160" s="23" t="str">
        <f t="shared" si="273"/>
        <v/>
      </c>
      <c r="V160" s="23" t="str">
        <f t="shared" si="274"/>
        <v/>
      </c>
      <c r="W160" s="36" t="str">
        <f t="shared" si="275"/>
        <v/>
      </c>
      <c r="X160" s="1" t="str">
        <f t="shared" si="280"/>
        <v/>
      </c>
    </row>
    <row r="161" spans="1:24" x14ac:dyDescent="0.25">
      <c r="A161" s="3">
        <v>18276228</v>
      </c>
      <c r="B161" s="3" t="s">
        <v>56</v>
      </c>
      <c r="C161" s="40"/>
      <c r="D161" s="27">
        <f t="shared" si="267"/>
        <v>0</v>
      </c>
      <c r="E161" s="27">
        <f t="shared" si="277"/>
        <v>0</v>
      </c>
      <c r="F161" s="8" t="str">
        <f t="shared" si="264"/>
        <v/>
      </c>
      <c r="G161" s="23">
        <f t="shared" si="268"/>
        <v>0</v>
      </c>
      <c r="H161" s="23">
        <f t="shared" si="269"/>
        <v>0</v>
      </c>
      <c r="I161" s="23">
        <f t="shared" si="270"/>
        <v>0</v>
      </c>
      <c r="J161" s="28">
        <f t="shared" si="271"/>
        <v>0</v>
      </c>
      <c r="K161" s="23">
        <v>7.58</v>
      </c>
      <c r="L161" s="23">
        <v>4.92</v>
      </c>
      <c r="M161" s="23">
        <v>2.52</v>
      </c>
      <c r="N161" s="29" t="str">
        <f t="shared" si="272"/>
        <v/>
      </c>
      <c r="O161" s="29" t="str">
        <f t="shared" si="265"/>
        <v/>
      </c>
      <c r="P161" s="29" t="str">
        <f t="shared" si="266"/>
        <v/>
      </c>
      <c r="Q161" s="29">
        <v>3.72</v>
      </c>
      <c r="R161" s="29">
        <v>7.45</v>
      </c>
      <c r="S161" s="23">
        <f t="shared" si="278"/>
        <v>0</v>
      </c>
      <c r="T161" s="23">
        <f t="shared" si="279"/>
        <v>0</v>
      </c>
      <c r="U161" s="23" t="str">
        <f t="shared" si="273"/>
        <v/>
      </c>
      <c r="V161" s="23" t="str">
        <f t="shared" si="274"/>
        <v/>
      </c>
      <c r="W161" s="36" t="str">
        <f t="shared" si="275"/>
        <v/>
      </c>
      <c r="X161" s="1" t="str">
        <f t="shared" si="280"/>
        <v/>
      </c>
    </row>
    <row r="162" spans="1:24" x14ac:dyDescent="0.25">
      <c r="A162" s="3">
        <v>18326759</v>
      </c>
      <c r="B162" s="3" t="s">
        <v>65</v>
      </c>
      <c r="C162" s="40"/>
      <c r="D162" s="27">
        <f t="shared" ref="D162:D165" si="281">ROUND(C162,0)</f>
        <v>0</v>
      </c>
      <c r="E162" s="27">
        <f t="shared" si="277"/>
        <v>0</v>
      </c>
      <c r="F162" s="8" t="str">
        <f t="shared" ref="F162:F165" si="282">IF(AND(C162&gt;0,X162="",J162&gt;=$K$3), N162+O162+P162, "")</f>
        <v/>
      </c>
      <c r="G162" s="23">
        <f t="shared" ref="G162:G165" si="283">IF(E162&lt;100,C162,IF(E162-C162&gt;100,0,MIN(100-(E162-C162))))</f>
        <v>0</v>
      </c>
      <c r="H162" s="23">
        <f t="shared" ref="H162:H165" si="284">IF(E162&lt;=100,0,IF(E162-C162&gt;150,0,MIN(150,E162)-MAX(100,E162-C162)))</f>
        <v>0</v>
      </c>
      <c r="I162" s="23">
        <f t="shared" ref="I162:I165" si="285">IF(E162&lt;=150,0,E162-MAX(150,E162-C162))</f>
        <v>0</v>
      </c>
      <c r="J162" s="28">
        <f t="shared" ref="J162:J165" si="286">F$151</f>
        <v>0</v>
      </c>
      <c r="K162" s="23">
        <v>7.58</v>
      </c>
      <c r="L162" s="23">
        <v>4.92</v>
      </c>
      <c r="M162" s="23">
        <v>2.52</v>
      </c>
      <c r="N162" s="29" t="str">
        <f t="shared" ref="N162:N165" si="287">IF($J162&lt;$K$3, "",G162*ROUND((K162+$Q162+$R162)*(100%+$A$5),2))</f>
        <v/>
      </c>
      <c r="O162" s="29" t="str">
        <f t="shared" ref="O162:O165" si="288">IF($J162&lt;$K$3, "",H162*ROUND((L162+$Q162+$R162)*(100%+$A$5),2))</f>
        <v/>
      </c>
      <c r="P162" s="29" t="str">
        <f t="shared" ref="P162:P165" si="289">IF($J162&lt;$K$3, "",I162*ROUND((M162+$Q162+$R162)*(100%+$A$5),2))</f>
        <v/>
      </c>
      <c r="Q162" s="29">
        <v>3.72</v>
      </c>
      <c r="R162" s="29">
        <v>7.45</v>
      </c>
      <c r="S162" s="23">
        <f t="shared" ref="S162:S165" si="290">IF(C162&gt;0,T161+1,0)</f>
        <v>0</v>
      </c>
      <c r="T162" s="23">
        <f t="shared" ref="T162:T165" si="291">IF(C162&gt;0,T161+1,T161)</f>
        <v>0</v>
      </c>
      <c r="U162" s="23" t="str">
        <f t="shared" ref="U162:U165" si="292">IF(S162&gt;0,A162,"")</f>
        <v/>
      </c>
      <c r="V162" s="23" t="str">
        <f t="shared" ref="V162:V165" si="293">IF(S162&gt;0,C162,"")</f>
        <v/>
      </c>
      <c r="W162" s="36" t="str">
        <f t="shared" ref="W162:W165" si="294">IF(S162&gt;0,F162,"")</f>
        <v/>
      </c>
      <c r="X162" s="1" t="str">
        <f t="shared" ref="X162:X165" si="295">IF(AND(C162&lt;&gt;0,T162&gt;3),"Es dürfen maximal 3 Positionen auf einem Rezept gedruckt werden!","")</f>
        <v/>
      </c>
    </row>
    <row r="163" spans="1:24" x14ac:dyDescent="0.25">
      <c r="A163" s="3">
        <v>18375686</v>
      </c>
      <c r="B163" s="3" t="s">
        <v>66</v>
      </c>
      <c r="C163" s="40"/>
      <c r="D163" s="27">
        <f t="shared" si="281"/>
        <v>0</v>
      </c>
      <c r="E163" s="27">
        <f t="shared" si="277"/>
        <v>0</v>
      </c>
      <c r="F163" s="8" t="str">
        <f t="shared" si="282"/>
        <v/>
      </c>
      <c r="G163" s="23">
        <f t="shared" si="283"/>
        <v>0</v>
      </c>
      <c r="H163" s="23">
        <f t="shared" si="284"/>
        <v>0</v>
      </c>
      <c r="I163" s="23">
        <f t="shared" si="285"/>
        <v>0</v>
      </c>
      <c r="J163" s="28">
        <f t="shared" si="286"/>
        <v>0</v>
      </c>
      <c r="K163" s="23">
        <v>7.58</v>
      </c>
      <c r="L163" s="23">
        <v>4.92</v>
      </c>
      <c r="M163" s="23">
        <v>2.52</v>
      </c>
      <c r="N163" s="29" t="str">
        <f t="shared" si="287"/>
        <v/>
      </c>
      <c r="O163" s="29" t="str">
        <f t="shared" si="288"/>
        <v/>
      </c>
      <c r="P163" s="29" t="str">
        <f t="shared" si="289"/>
        <v/>
      </c>
      <c r="Q163" s="29">
        <v>3.72</v>
      </c>
      <c r="R163" s="29">
        <v>7.45</v>
      </c>
      <c r="S163" s="23">
        <f t="shared" si="290"/>
        <v>0</v>
      </c>
      <c r="T163" s="23">
        <f t="shared" si="291"/>
        <v>0</v>
      </c>
      <c r="U163" s="23" t="str">
        <f t="shared" si="292"/>
        <v/>
      </c>
      <c r="V163" s="23" t="str">
        <f t="shared" si="293"/>
        <v/>
      </c>
      <c r="W163" s="36" t="str">
        <f t="shared" si="294"/>
        <v/>
      </c>
      <c r="X163" s="1" t="str">
        <f t="shared" si="295"/>
        <v/>
      </c>
    </row>
    <row r="164" spans="1:24" x14ac:dyDescent="0.25">
      <c r="A164" s="3">
        <v>18317571</v>
      </c>
      <c r="B164" s="3" t="s">
        <v>67</v>
      </c>
      <c r="C164" s="40"/>
      <c r="D164" s="27">
        <f t="shared" si="281"/>
        <v>0</v>
      </c>
      <c r="E164" s="27">
        <f t="shared" si="277"/>
        <v>0</v>
      </c>
      <c r="F164" s="8" t="str">
        <f t="shared" si="282"/>
        <v/>
      </c>
      <c r="G164" s="23">
        <f t="shared" si="283"/>
        <v>0</v>
      </c>
      <c r="H164" s="23">
        <f t="shared" si="284"/>
        <v>0</v>
      </c>
      <c r="I164" s="23">
        <f t="shared" si="285"/>
        <v>0</v>
      </c>
      <c r="J164" s="28">
        <f t="shared" si="286"/>
        <v>0</v>
      </c>
      <c r="K164" s="23">
        <v>7.58</v>
      </c>
      <c r="L164" s="23">
        <v>4.92</v>
      </c>
      <c r="M164" s="23">
        <v>2.52</v>
      </c>
      <c r="N164" s="29" t="str">
        <f t="shared" si="287"/>
        <v/>
      </c>
      <c r="O164" s="29" t="str">
        <f t="shared" si="288"/>
        <v/>
      </c>
      <c r="P164" s="29" t="str">
        <f t="shared" si="289"/>
        <v/>
      </c>
      <c r="Q164" s="29">
        <v>3.72</v>
      </c>
      <c r="R164" s="29">
        <v>7.45</v>
      </c>
      <c r="S164" s="23">
        <f t="shared" si="290"/>
        <v>0</v>
      </c>
      <c r="T164" s="23">
        <f t="shared" si="291"/>
        <v>0</v>
      </c>
      <c r="U164" s="23" t="str">
        <f t="shared" si="292"/>
        <v/>
      </c>
      <c r="V164" s="23" t="str">
        <f t="shared" si="293"/>
        <v/>
      </c>
      <c r="W164" s="36" t="str">
        <f t="shared" si="294"/>
        <v/>
      </c>
      <c r="X164" s="1" t="str">
        <f t="shared" si="295"/>
        <v/>
      </c>
    </row>
    <row r="165" spans="1:24" x14ac:dyDescent="0.25">
      <c r="A165" s="3">
        <v>18330436</v>
      </c>
      <c r="B165" s="3" t="s">
        <v>64</v>
      </c>
      <c r="C165" s="40"/>
      <c r="D165" s="27">
        <f t="shared" si="281"/>
        <v>0</v>
      </c>
      <c r="E165" s="27">
        <f t="shared" si="277"/>
        <v>0</v>
      </c>
      <c r="F165" s="8" t="str">
        <f t="shared" si="282"/>
        <v/>
      </c>
      <c r="G165" s="23">
        <f t="shared" si="283"/>
        <v>0</v>
      </c>
      <c r="H165" s="23">
        <f t="shared" si="284"/>
        <v>0</v>
      </c>
      <c r="I165" s="23">
        <f t="shared" si="285"/>
        <v>0</v>
      </c>
      <c r="J165" s="28">
        <f t="shared" si="286"/>
        <v>0</v>
      </c>
      <c r="K165" s="23">
        <v>7.58</v>
      </c>
      <c r="L165" s="23">
        <v>4.92</v>
      </c>
      <c r="M165" s="23">
        <v>2.52</v>
      </c>
      <c r="N165" s="29" t="str">
        <f t="shared" si="287"/>
        <v/>
      </c>
      <c r="O165" s="29" t="str">
        <f t="shared" si="288"/>
        <v/>
      </c>
      <c r="P165" s="29" t="str">
        <f t="shared" si="289"/>
        <v/>
      </c>
      <c r="Q165" s="29">
        <v>3.72</v>
      </c>
      <c r="R165" s="29">
        <v>7.45</v>
      </c>
      <c r="S165" s="23">
        <f t="shared" si="290"/>
        <v>0</v>
      </c>
      <c r="T165" s="23">
        <f t="shared" si="291"/>
        <v>0</v>
      </c>
      <c r="U165" s="23" t="str">
        <f t="shared" si="292"/>
        <v/>
      </c>
      <c r="V165" s="23" t="str">
        <f t="shared" si="293"/>
        <v/>
      </c>
      <c r="W165" s="36" t="str">
        <f t="shared" si="294"/>
        <v/>
      </c>
      <c r="X165" s="1" t="str">
        <f t="shared" si="295"/>
        <v/>
      </c>
    </row>
    <row r="166" spans="1:24" x14ac:dyDescent="0.25">
      <c r="A166" s="3">
        <v>18260368</v>
      </c>
      <c r="B166" s="3" t="s">
        <v>57</v>
      </c>
      <c r="C166" s="40"/>
      <c r="D166" s="27">
        <f t="shared" si="267"/>
        <v>0</v>
      </c>
      <c r="E166" s="27">
        <f t="shared" si="277"/>
        <v>0</v>
      </c>
      <c r="F166" s="8" t="str">
        <f t="shared" si="264"/>
        <v/>
      </c>
      <c r="G166" s="23">
        <f t="shared" si="268"/>
        <v>0</v>
      </c>
      <c r="H166" s="23">
        <f t="shared" si="269"/>
        <v>0</v>
      </c>
      <c r="I166" s="23">
        <f t="shared" si="270"/>
        <v>0</v>
      </c>
      <c r="J166" s="28">
        <f t="shared" si="271"/>
        <v>0</v>
      </c>
      <c r="K166" s="23">
        <v>7.58</v>
      </c>
      <c r="L166" s="23">
        <v>4.92</v>
      </c>
      <c r="M166" s="23">
        <v>2.52</v>
      </c>
      <c r="N166" s="29" t="str">
        <f t="shared" si="272"/>
        <v/>
      </c>
      <c r="O166" s="29" t="str">
        <f t="shared" si="265"/>
        <v/>
      </c>
      <c r="P166" s="29" t="str">
        <f t="shared" si="266"/>
        <v/>
      </c>
      <c r="Q166" s="29">
        <v>3.72</v>
      </c>
      <c r="R166" s="29">
        <v>7.45</v>
      </c>
      <c r="S166" s="23">
        <f>IF(C166&gt;0,T161+1,0)</f>
        <v>0</v>
      </c>
      <c r="T166" s="23">
        <f>IF(C166&gt;0,T161+1,T161)</f>
        <v>0</v>
      </c>
      <c r="U166" s="23" t="str">
        <f t="shared" si="273"/>
        <v/>
      </c>
      <c r="V166" s="23" t="str">
        <f t="shared" si="274"/>
        <v/>
      </c>
      <c r="W166" s="36" t="str">
        <f t="shared" si="275"/>
        <v/>
      </c>
      <c r="X166" s="1" t="str">
        <f t="shared" si="280"/>
        <v/>
      </c>
    </row>
    <row r="167" spans="1:24" x14ac:dyDescent="0.25">
      <c r="A167" s="3"/>
      <c r="B167" s="2" t="s">
        <v>5</v>
      </c>
      <c r="C167" s="3">
        <f>SUM(C153:C166)</f>
        <v>0</v>
      </c>
      <c r="D167" s="27"/>
      <c r="E167" s="27"/>
      <c r="F167" s="8">
        <f>SUM(F153:F166)</f>
        <v>0</v>
      </c>
      <c r="X167" s="1"/>
    </row>
    <row r="168" spans="1:24" x14ac:dyDescent="0.25">
      <c r="A168" s="1"/>
      <c r="B168" s="1"/>
      <c r="C168" s="1"/>
      <c r="F168" s="1"/>
      <c r="X168" s="1"/>
    </row>
    <row r="169" spans="1:24" ht="15.75" x14ac:dyDescent="0.25">
      <c r="A169" s="46" t="s">
        <v>63</v>
      </c>
      <c r="B169" s="46"/>
      <c r="C169" s="6" t="s">
        <v>15</v>
      </c>
      <c r="D169" s="24"/>
      <c r="E169" s="25"/>
      <c r="F169" s="41"/>
      <c r="X169" s="1" t="str">
        <f>IF(F169&lt;$K$3, "Eine Belieferung der Ärzte kann erst ab dem 31.05.2021 erfolgen", "")</f>
        <v>Eine Belieferung der Ärzte kann erst ab dem 31.05.2021 erfolgen</v>
      </c>
    </row>
    <row r="170" spans="1:24" s="7" customFormat="1" x14ac:dyDescent="0.25">
      <c r="A170" s="2" t="s">
        <v>0</v>
      </c>
      <c r="B170" s="2" t="s">
        <v>4</v>
      </c>
      <c r="C170" s="2" t="s">
        <v>1</v>
      </c>
      <c r="D170" s="26" t="s">
        <v>38</v>
      </c>
      <c r="E170" s="26" t="s">
        <v>39</v>
      </c>
      <c r="F170" s="2" t="s">
        <v>2</v>
      </c>
      <c r="G170" s="35"/>
      <c r="H170" s="35"/>
      <c r="I170" s="35"/>
      <c r="J170" s="35"/>
      <c r="K170" s="35"/>
      <c r="L170" s="35"/>
      <c r="M170" s="35"/>
      <c r="N170" s="37"/>
      <c r="O170" s="37"/>
      <c r="P170" s="37"/>
      <c r="Q170" s="37"/>
      <c r="R170" s="37"/>
      <c r="S170" s="35"/>
      <c r="T170" s="35"/>
      <c r="U170" s="35"/>
      <c r="V170" s="35"/>
      <c r="W170" s="35"/>
      <c r="X170" s="38"/>
    </row>
    <row r="171" spans="1:24" x14ac:dyDescent="0.25">
      <c r="A171" s="3">
        <v>17377625</v>
      </c>
      <c r="B171" s="3" t="s">
        <v>3</v>
      </c>
      <c r="C171" s="40"/>
      <c r="D171" s="27">
        <f>ROUND(C171,0)</f>
        <v>0</v>
      </c>
      <c r="E171" s="27">
        <f>E166+D171</f>
        <v>0</v>
      </c>
      <c r="F171" s="8" t="str">
        <f t="shared" ref="F171:F184" si="296">IF(AND(C171&gt;0,X171="",J171&gt;=$K$3), N171+O171+P171, "")</f>
        <v/>
      </c>
      <c r="G171" s="23">
        <f>IF(E171&lt;100,C171,IF(E171-C171&gt;100,0,MIN(100-(E171-C171))))</f>
        <v>0</v>
      </c>
      <c r="H171" s="23">
        <f>IF(E171&lt;=100,0,IF(E171-C171&gt;150,0,MIN(150,E171)-MAX(100,E171-C171)))</f>
        <v>0</v>
      </c>
      <c r="I171" s="23">
        <f>IF(E171&lt;=150,0,E171-MAX(150,E171-C171))</f>
        <v>0</v>
      </c>
      <c r="J171" s="28">
        <f>F$169</f>
        <v>0</v>
      </c>
      <c r="K171" s="23">
        <v>7.58</v>
      </c>
      <c r="L171" s="23">
        <v>4.92</v>
      </c>
      <c r="M171" s="23">
        <v>2.52</v>
      </c>
      <c r="N171" s="29" t="str">
        <f>IF($J171&lt;$K$3, "",G171*ROUND((K171+$Q171+$R171)*(100%+$A$5),2))</f>
        <v/>
      </c>
      <c r="O171" s="29" t="str">
        <f t="shared" ref="O171:O184" si="297">IF($J171&lt;$K$3, "",H171*ROUND((L171+$Q171+$R171)*(100%+$A$5),2))</f>
        <v/>
      </c>
      <c r="P171" s="29" t="str">
        <f t="shared" ref="P171:P184" si="298">IF($J171&lt;$K$3, "",I171*ROUND((M171+$Q171+$R171)*(100%+$A$5),2))</f>
        <v/>
      </c>
      <c r="Q171" s="29">
        <v>3.72</v>
      </c>
      <c r="R171" s="29">
        <v>7.45</v>
      </c>
      <c r="S171" s="23">
        <f>IF(C171&gt;0,1,0)</f>
        <v>0</v>
      </c>
      <c r="T171" s="23">
        <f>S171</f>
        <v>0</v>
      </c>
      <c r="U171" s="23" t="str">
        <f>IF(S171&gt;0,A171,"")</f>
        <v/>
      </c>
      <c r="V171" s="23" t="str">
        <f>IF(S171&gt;0,C171,"")</f>
        <v/>
      </c>
      <c r="W171" s="36" t="str">
        <f>IF(S171&gt;0,F171,"")</f>
        <v/>
      </c>
      <c r="X171" s="1" t="str">
        <f>IF(AND(C171&lt;&gt;0,T171&gt;3),"Es dürfen maximal 3 Positionen auf einem Rezept gedruckt werden!","")</f>
        <v/>
      </c>
    </row>
    <row r="172" spans="1:24" x14ac:dyDescent="0.25">
      <c r="A172" s="3">
        <v>17377588</v>
      </c>
      <c r="B172" s="3" t="s">
        <v>51</v>
      </c>
      <c r="C172" s="40"/>
      <c r="D172" s="27">
        <f t="shared" ref="D172:D184" si="299">ROUND(C172,0)</f>
        <v>0</v>
      </c>
      <c r="E172" s="27">
        <f>E171+C172</f>
        <v>0</v>
      </c>
      <c r="F172" s="8" t="str">
        <f t="shared" si="296"/>
        <v/>
      </c>
      <c r="G172" s="23">
        <f t="shared" ref="G172:G184" si="300">IF(E172&lt;100,C172,IF(E172-C172&gt;100,0,MIN(100-(E172-C172))))</f>
        <v>0</v>
      </c>
      <c r="H172" s="23">
        <f t="shared" ref="H172:H184" si="301">IF(E172&lt;=100,0,IF(E172-C172&gt;150,0,MIN(150,E172)-MAX(100,E172-C172)))</f>
        <v>0</v>
      </c>
      <c r="I172" s="23">
        <f t="shared" ref="I172:I184" si="302">IF(E172&lt;=150,0,E172-MAX(150,E172-C172))</f>
        <v>0</v>
      </c>
      <c r="J172" s="28">
        <f t="shared" ref="J172:J184" si="303">F$169</f>
        <v>0</v>
      </c>
      <c r="K172" s="23">
        <v>7.58</v>
      </c>
      <c r="L172" s="23">
        <v>4.92</v>
      </c>
      <c r="M172" s="23">
        <v>2.52</v>
      </c>
      <c r="N172" s="29" t="str">
        <f t="shared" ref="N172:N184" si="304">IF($J172&lt;$K$3, "",G172*ROUND((K172+$Q172+$R172)*(100%+$A$5),2))</f>
        <v/>
      </c>
      <c r="O172" s="29" t="str">
        <f t="shared" si="297"/>
        <v/>
      </c>
      <c r="P172" s="29" t="str">
        <f t="shared" si="298"/>
        <v/>
      </c>
      <c r="Q172" s="29">
        <v>3.72</v>
      </c>
      <c r="R172" s="29">
        <v>7.45</v>
      </c>
      <c r="S172" s="23">
        <f>IF(C172&gt;0,T171+1,0)</f>
        <v>0</v>
      </c>
      <c r="T172" s="23">
        <f>IF(C172&gt;0,T171+1,T171)</f>
        <v>0</v>
      </c>
      <c r="U172" s="23" t="str">
        <f t="shared" ref="U172:U184" si="305">IF(S172&gt;0,A172,"")</f>
        <v/>
      </c>
      <c r="V172" s="23" t="str">
        <f t="shared" ref="V172:V184" si="306">IF(S172&gt;0,C172,"")</f>
        <v/>
      </c>
      <c r="W172" s="36" t="str">
        <f t="shared" ref="W172:W184" si="307">IF(S172&gt;0,F172,"")</f>
        <v/>
      </c>
      <c r="X172" s="1" t="str">
        <f t="shared" ref="X172:X173" si="308">IF(AND(C172&lt;&gt;0,T172&gt;3),"Es dürfen maximal 3 Positionen auf einem Rezept gedruckt werden!","")</f>
        <v/>
      </c>
    </row>
    <row r="173" spans="1:24" x14ac:dyDescent="0.25">
      <c r="A173" s="3">
        <v>17377602</v>
      </c>
      <c r="B173" s="3" t="s">
        <v>45</v>
      </c>
      <c r="C173" s="40"/>
      <c r="D173" s="27">
        <f t="shared" si="299"/>
        <v>0</v>
      </c>
      <c r="E173" s="27">
        <f t="shared" ref="E173:E184" si="309">E172+C173</f>
        <v>0</v>
      </c>
      <c r="F173" s="8" t="str">
        <f t="shared" si="296"/>
        <v/>
      </c>
      <c r="G173" s="23">
        <f t="shared" si="300"/>
        <v>0</v>
      </c>
      <c r="H173" s="23">
        <f t="shared" si="301"/>
        <v>0</v>
      </c>
      <c r="I173" s="23">
        <f t="shared" si="302"/>
        <v>0</v>
      </c>
      <c r="J173" s="28">
        <f t="shared" si="303"/>
        <v>0</v>
      </c>
      <c r="K173" s="23">
        <v>7.58</v>
      </c>
      <c r="L173" s="23">
        <v>4.92</v>
      </c>
      <c r="M173" s="23">
        <v>2.52</v>
      </c>
      <c r="N173" s="29" t="str">
        <f t="shared" si="304"/>
        <v/>
      </c>
      <c r="O173" s="29" t="str">
        <f t="shared" si="297"/>
        <v/>
      </c>
      <c r="P173" s="29" t="str">
        <f t="shared" si="298"/>
        <v/>
      </c>
      <c r="Q173" s="29">
        <v>3.72</v>
      </c>
      <c r="R173" s="29">
        <v>7.45</v>
      </c>
      <c r="S173" s="23">
        <f t="shared" ref="S173:S179" si="310">IF(C173&gt;0,T172+1,0)</f>
        <v>0</v>
      </c>
      <c r="T173" s="23">
        <f>IF(C173&gt;0,T172+1,T172)</f>
        <v>0</v>
      </c>
      <c r="U173" s="23" t="str">
        <f t="shared" si="305"/>
        <v/>
      </c>
      <c r="V173" s="23" t="str">
        <f t="shared" si="306"/>
        <v/>
      </c>
      <c r="W173" s="36" t="str">
        <f t="shared" si="307"/>
        <v/>
      </c>
      <c r="X173" s="1" t="str">
        <f t="shared" si="308"/>
        <v/>
      </c>
    </row>
    <row r="174" spans="1:24" x14ac:dyDescent="0.25">
      <c r="A174" s="3">
        <v>17377648</v>
      </c>
      <c r="B174" s="3" t="s">
        <v>52</v>
      </c>
      <c r="C174" s="40"/>
      <c r="D174" s="27">
        <f t="shared" si="299"/>
        <v>0</v>
      </c>
      <c r="E174" s="27">
        <f t="shared" si="309"/>
        <v>0</v>
      </c>
      <c r="F174" s="8" t="str">
        <f t="shared" si="296"/>
        <v/>
      </c>
      <c r="G174" s="23">
        <f t="shared" si="300"/>
        <v>0</v>
      </c>
      <c r="H174" s="23">
        <f t="shared" si="301"/>
        <v>0</v>
      </c>
      <c r="I174" s="23">
        <f t="shared" si="302"/>
        <v>0</v>
      </c>
      <c r="J174" s="28">
        <f t="shared" si="303"/>
        <v>0</v>
      </c>
      <c r="K174" s="23">
        <v>7.58</v>
      </c>
      <c r="L174" s="23">
        <v>4.92</v>
      </c>
      <c r="M174" s="23">
        <v>2.52</v>
      </c>
      <c r="N174" s="29" t="str">
        <f t="shared" si="304"/>
        <v/>
      </c>
      <c r="O174" s="29" t="str">
        <f t="shared" si="297"/>
        <v/>
      </c>
      <c r="P174" s="29" t="str">
        <f t="shared" si="298"/>
        <v/>
      </c>
      <c r="Q174" s="29">
        <v>3.72</v>
      </c>
      <c r="R174" s="29">
        <v>7.45</v>
      </c>
      <c r="S174" s="23">
        <f t="shared" si="310"/>
        <v>0</v>
      </c>
      <c r="T174" s="23">
        <f t="shared" ref="T174:T179" si="311">IF(C174&gt;0,T173+1,T173)</f>
        <v>0</v>
      </c>
      <c r="U174" s="23" t="str">
        <f t="shared" si="305"/>
        <v/>
      </c>
      <c r="V174" s="23" t="str">
        <f t="shared" si="306"/>
        <v/>
      </c>
      <c r="W174" s="36" t="str">
        <f t="shared" si="307"/>
        <v/>
      </c>
      <c r="X174" s="1" t="str">
        <f>IF(AND(C174&lt;&gt;0,T174&gt;3),"Es dürfen maximal 3 Positionen auf einem Rezept gedruckt werden!","")</f>
        <v/>
      </c>
    </row>
    <row r="175" spans="1:24" x14ac:dyDescent="0.25">
      <c r="A175" s="3">
        <v>17895975</v>
      </c>
      <c r="B175" s="3" t="s">
        <v>49</v>
      </c>
      <c r="C175" s="40"/>
      <c r="D175" s="27">
        <f t="shared" si="299"/>
        <v>0</v>
      </c>
      <c r="E175" s="27">
        <f t="shared" si="309"/>
        <v>0</v>
      </c>
      <c r="F175" s="8" t="str">
        <f t="shared" si="296"/>
        <v/>
      </c>
      <c r="G175" s="23">
        <f t="shared" si="300"/>
        <v>0</v>
      </c>
      <c r="H175" s="23">
        <f t="shared" si="301"/>
        <v>0</v>
      </c>
      <c r="I175" s="23">
        <f t="shared" si="302"/>
        <v>0</v>
      </c>
      <c r="J175" s="28">
        <f t="shared" si="303"/>
        <v>0</v>
      </c>
      <c r="K175" s="23">
        <v>7.58</v>
      </c>
      <c r="L175" s="23">
        <v>4.92</v>
      </c>
      <c r="M175" s="23">
        <v>2.52</v>
      </c>
      <c r="N175" s="29" t="str">
        <f t="shared" si="304"/>
        <v/>
      </c>
      <c r="O175" s="29" t="str">
        <f t="shared" si="297"/>
        <v/>
      </c>
      <c r="P175" s="29" t="str">
        <f t="shared" si="298"/>
        <v/>
      </c>
      <c r="Q175" s="29">
        <v>3.72</v>
      </c>
      <c r="R175" s="29">
        <v>7.45</v>
      </c>
      <c r="S175" s="23">
        <f t="shared" si="310"/>
        <v>0</v>
      </c>
      <c r="T175" s="23">
        <f t="shared" si="311"/>
        <v>0</v>
      </c>
      <c r="U175" s="23" t="str">
        <f t="shared" si="305"/>
        <v/>
      </c>
      <c r="V175" s="23" t="str">
        <f t="shared" si="306"/>
        <v/>
      </c>
      <c r="W175" s="36" t="str">
        <f t="shared" si="307"/>
        <v/>
      </c>
      <c r="X175" s="1" t="str">
        <f t="shared" ref="X175:X184" si="312">IF(AND(C175&lt;&gt;0,T175&gt;3),"Es dürfen maximal 3 Positionen auf einem Rezept gedruckt werden!","")</f>
        <v/>
      </c>
    </row>
    <row r="176" spans="1:24" x14ac:dyDescent="0.25">
      <c r="A176" s="3">
        <v>17899252</v>
      </c>
      <c r="B176" s="3" t="s">
        <v>53</v>
      </c>
      <c r="C176" s="40"/>
      <c r="D176" s="27">
        <f t="shared" si="299"/>
        <v>0</v>
      </c>
      <c r="E176" s="27">
        <f t="shared" si="309"/>
        <v>0</v>
      </c>
      <c r="F176" s="8" t="str">
        <f t="shared" si="296"/>
        <v/>
      </c>
      <c r="G176" s="23">
        <f t="shared" si="300"/>
        <v>0</v>
      </c>
      <c r="H176" s="23">
        <f t="shared" si="301"/>
        <v>0</v>
      </c>
      <c r="I176" s="23">
        <f t="shared" si="302"/>
        <v>0</v>
      </c>
      <c r="J176" s="28">
        <f t="shared" si="303"/>
        <v>0</v>
      </c>
      <c r="K176" s="23">
        <v>7.58</v>
      </c>
      <c r="L176" s="23">
        <v>4.92</v>
      </c>
      <c r="M176" s="23">
        <v>2.52</v>
      </c>
      <c r="N176" s="29" t="str">
        <f t="shared" si="304"/>
        <v/>
      </c>
      <c r="O176" s="29" t="str">
        <f t="shared" si="297"/>
        <v/>
      </c>
      <c r="P176" s="29" t="str">
        <f t="shared" si="298"/>
        <v/>
      </c>
      <c r="Q176" s="29">
        <v>3.72</v>
      </c>
      <c r="R176" s="29">
        <v>7.45</v>
      </c>
      <c r="S176" s="23">
        <f t="shared" si="310"/>
        <v>0</v>
      </c>
      <c r="T176" s="23">
        <f t="shared" si="311"/>
        <v>0</v>
      </c>
      <c r="U176" s="23" t="str">
        <f t="shared" si="305"/>
        <v/>
      </c>
      <c r="V176" s="23" t="str">
        <f t="shared" si="306"/>
        <v/>
      </c>
      <c r="W176" s="36" t="str">
        <f t="shared" si="307"/>
        <v/>
      </c>
      <c r="X176" s="1" t="str">
        <f t="shared" si="312"/>
        <v/>
      </c>
    </row>
    <row r="177" spans="1:24" x14ac:dyDescent="0.25">
      <c r="A177" s="3">
        <v>18294315</v>
      </c>
      <c r="B177" s="3" t="s">
        <v>54</v>
      </c>
      <c r="C177" s="40"/>
      <c r="D177" s="27">
        <f t="shared" si="299"/>
        <v>0</v>
      </c>
      <c r="E177" s="27">
        <f t="shared" si="309"/>
        <v>0</v>
      </c>
      <c r="F177" s="8" t="str">
        <f t="shared" si="296"/>
        <v/>
      </c>
      <c r="G177" s="23">
        <f t="shared" si="300"/>
        <v>0</v>
      </c>
      <c r="H177" s="23">
        <f t="shared" si="301"/>
        <v>0</v>
      </c>
      <c r="I177" s="23">
        <f t="shared" si="302"/>
        <v>0</v>
      </c>
      <c r="J177" s="28">
        <f t="shared" si="303"/>
        <v>0</v>
      </c>
      <c r="K177" s="23">
        <v>7.58</v>
      </c>
      <c r="L177" s="23">
        <v>4.92</v>
      </c>
      <c r="M177" s="23">
        <v>2.52</v>
      </c>
      <c r="N177" s="29" t="str">
        <f t="shared" si="304"/>
        <v/>
      </c>
      <c r="O177" s="29" t="str">
        <f t="shared" si="297"/>
        <v/>
      </c>
      <c r="P177" s="29" t="str">
        <f t="shared" si="298"/>
        <v/>
      </c>
      <c r="Q177" s="29">
        <v>3.72</v>
      </c>
      <c r="R177" s="29">
        <v>7.45</v>
      </c>
      <c r="S177" s="23">
        <f t="shared" si="310"/>
        <v>0</v>
      </c>
      <c r="T177" s="23">
        <f t="shared" si="311"/>
        <v>0</v>
      </c>
      <c r="U177" s="23" t="str">
        <f t="shared" si="305"/>
        <v/>
      </c>
      <c r="V177" s="23" t="str">
        <f t="shared" si="306"/>
        <v/>
      </c>
      <c r="W177" s="36" t="str">
        <f t="shared" si="307"/>
        <v/>
      </c>
      <c r="X177" s="1" t="str">
        <f t="shared" si="312"/>
        <v/>
      </c>
    </row>
    <row r="178" spans="1:24" x14ac:dyDescent="0.25">
      <c r="A178" s="3">
        <v>18296171</v>
      </c>
      <c r="B178" s="3" t="s">
        <v>55</v>
      </c>
      <c r="C178" s="40"/>
      <c r="D178" s="27">
        <f t="shared" si="299"/>
        <v>0</v>
      </c>
      <c r="E178" s="27">
        <f t="shared" si="309"/>
        <v>0</v>
      </c>
      <c r="F178" s="8" t="str">
        <f t="shared" si="296"/>
        <v/>
      </c>
      <c r="G178" s="23">
        <f t="shared" si="300"/>
        <v>0</v>
      </c>
      <c r="H178" s="23">
        <f t="shared" si="301"/>
        <v>0</v>
      </c>
      <c r="I178" s="23">
        <f t="shared" si="302"/>
        <v>0</v>
      </c>
      <c r="J178" s="28">
        <f t="shared" si="303"/>
        <v>0</v>
      </c>
      <c r="K178" s="23">
        <v>7.58</v>
      </c>
      <c r="L178" s="23">
        <v>4.92</v>
      </c>
      <c r="M178" s="23">
        <v>2.52</v>
      </c>
      <c r="N178" s="29" t="str">
        <f t="shared" si="304"/>
        <v/>
      </c>
      <c r="O178" s="29" t="str">
        <f t="shared" si="297"/>
        <v/>
      </c>
      <c r="P178" s="29" t="str">
        <f t="shared" si="298"/>
        <v/>
      </c>
      <c r="Q178" s="29">
        <v>3.72</v>
      </c>
      <c r="R178" s="29">
        <v>7.45</v>
      </c>
      <c r="S178" s="23">
        <f t="shared" si="310"/>
        <v>0</v>
      </c>
      <c r="T178" s="23">
        <f t="shared" si="311"/>
        <v>0</v>
      </c>
      <c r="U178" s="23" t="str">
        <f t="shared" si="305"/>
        <v/>
      </c>
      <c r="V178" s="23" t="str">
        <f t="shared" si="306"/>
        <v/>
      </c>
      <c r="W178" s="36" t="str">
        <f t="shared" si="307"/>
        <v/>
      </c>
      <c r="X178" s="1" t="str">
        <f t="shared" si="312"/>
        <v/>
      </c>
    </row>
    <row r="179" spans="1:24" x14ac:dyDescent="0.25">
      <c r="A179" s="3">
        <v>18276228</v>
      </c>
      <c r="B179" s="3" t="s">
        <v>56</v>
      </c>
      <c r="C179" s="40"/>
      <c r="D179" s="27">
        <f t="shared" si="299"/>
        <v>0</v>
      </c>
      <c r="E179" s="27">
        <f t="shared" si="309"/>
        <v>0</v>
      </c>
      <c r="F179" s="8" t="str">
        <f t="shared" si="296"/>
        <v/>
      </c>
      <c r="G179" s="23">
        <f t="shared" si="300"/>
        <v>0</v>
      </c>
      <c r="H179" s="23">
        <f t="shared" si="301"/>
        <v>0</v>
      </c>
      <c r="I179" s="23">
        <f t="shared" si="302"/>
        <v>0</v>
      </c>
      <c r="J179" s="28">
        <f t="shared" si="303"/>
        <v>0</v>
      </c>
      <c r="K179" s="23">
        <v>7.58</v>
      </c>
      <c r="L179" s="23">
        <v>4.92</v>
      </c>
      <c r="M179" s="23">
        <v>2.52</v>
      </c>
      <c r="N179" s="29" t="str">
        <f t="shared" si="304"/>
        <v/>
      </c>
      <c r="O179" s="29" t="str">
        <f t="shared" si="297"/>
        <v/>
      </c>
      <c r="P179" s="29" t="str">
        <f t="shared" si="298"/>
        <v/>
      </c>
      <c r="Q179" s="29">
        <v>3.72</v>
      </c>
      <c r="R179" s="29">
        <v>7.45</v>
      </c>
      <c r="S179" s="23">
        <f t="shared" si="310"/>
        <v>0</v>
      </c>
      <c r="T179" s="23">
        <f t="shared" si="311"/>
        <v>0</v>
      </c>
      <c r="U179" s="23" t="str">
        <f t="shared" si="305"/>
        <v/>
      </c>
      <c r="V179" s="23" t="str">
        <f t="shared" si="306"/>
        <v/>
      </c>
      <c r="W179" s="36" t="str">
        <f t="shared" si="307"/>
        <v/>
      </c>
      <c r="X179" s="1" t="str">
        <f t="shared" si="312"/>
        <v/>
      </c>
    </row>
    <row r="180" spans="1:24" x14ac:dyDescent="0.25">
      <c r="A180" s="3">
        <v>18326759</v>
      </c>
      <c r="B180" s="3" t="s">
        <v>65</v>
      </c>
      <c r="C180" s="40"/>
      <c r="D180" s="27">
        <f t="shared" ref="D180:D183" si="313">ROUND(C180,0)</f>
        <v>0</v>
      </c>
      <c r="E180" s="27">
        <f t="shared" si="309"/>
        <v>0</v>
      </c>
      <c r="F180" s="8" t="str">
        <f t="shared" ref="F180:F183" si="314">IF(AND(C180&gt;0,X180="",J180&gt;=$K$3), N180+O180+P180, "")</f>
        <v/>
      </c>
      <c r="G180" s="23">
        <f t="shared" ref="G180:G183" si="315">IF(E180&lt;100,C180,IF(E180-C180&gt;100,0,MIN(100-(E180-C180))))</f>
        <v>0</v>
      </c>
      <c r="H180" s="23">
        <f t="shared" ref="H180:H183" si="316">IF(E180&lt;=100,0,IF(E180-C180&gt;150,0,MIN(150,E180)-MAX(100,E180-C180)))</f>
        <v>0</v>
      </c>
      <c r="I180" s="23">
        <f t="shared" ref="I180:I183" si="317">IF(E180&lt;=150,0,E180-MAX(150,E180-C180))</f>
        <v>0</v>
      </c>
      <c r="J180" s="28">
        <f t="shared" ref="J180:J183" si="318">F$169</f>
        <v>0</v>
      </c>
      <c r="K180" s="23">
        <v>7.58</v>
      </c>
      <c r="L180" s="23">
        <v>4.92</v>
      </c>
      <c r="M180" s="23">
        <v>2.52</v>
      </c>
      <c r="N180" s="29" t="str">
        <f t="shared" ref="N180:N183" si="319">IF($J180&lt;$K$3, "",G180*ROUND((K180+$Q180+$R180)*(100%+$A$5),2))</f>
        <v/>
      </c>
      <c r="O180" s="29" t="str">
        <f t="shared" ref="O180:O183" si="320">IF($J180&lt;$K$3, "",H180*ROUND((L180+$Q180+$R180)*(100%+$A$5),2))</f>
        <v/>
      </c>
      <c r="P180" s="29" t="str">
        <f t="shared" ref="P180:P183" si="321">IF($J180&lt;$K$3, "",I180*ROUND((M180+$Q180+$R180)*(100%+$A$5),2))</f>
        <v/>
      </c>
      <c r="Q180" s="29">
        <v>3.72</v>
      </c>
      <c r="R180" s="29">
        <v>7.45</v>
      </c>
      <c r="S180" s="23">
        <f t="shared" ref="S180:S183" si="322">IF(C180&gt;0,T179+1,0)</f>
        <v>0</v>
      </c>
      <c r="T180" s="23">
        <f t="shared" ref="T180:T183" si="323">IF(C180&gt;0,T179+1,T179)</f>
        <v>0</v>
      </c>
      <c r="U180" s="23" t="str">
        <f t="shared" ref="U180:U183" si="324">IF(S180&gt;0,A180,"")</f>
        <v/>
      </c>
      <c r="V180" s="23" t="str">
        <f t="shared" ref="V180:V183" si="325">IF(S180&gt;0,C180,"")</f>
        <v/>
      </c>
      <c r="W180" s="36" t="str">
        <f t="shared" ref="W180:W183" si="326">IF(S180&gt;0,F180,"")</f>
        <v/>
      </c>
      <c r="X180" s="1" t="str">
        <f t="shared" ref="X180:X183" si="327">IF(AND(C180&lt;&gt;0,T180&gt;3),"Es dürfen maximal 3 Positionen auf einem Rezept gedruckt werden!","")</f>
        <v/>
      </c>
    </row>
    <row r="181" spans="1:24" x14ac:dyDescent="0.25">
      <c r="A181" s="3">
        <v>18375686</v>
      </c>
      <c r="B181" s="3" t="s">
        <v>66</v>
      </c>
      <c r="C181" s="40"/>
      <c r="D181" s="27">
        <f t="shared" si="313"/>
        <v>0</v>
      </c>
      <c r="E181" s="27">
        <f t="shared" si="309"/>
        <v>0</v>
      </c>
      <c r="F181" s="8" t="str">
        <f t="shared" si="314"/>
        <v/>
      </c>
      <c r="G181" s="23">
        <f t="shared" si="315"/>
        <v>0</v>
      </c>
      <c r="H181" s="23">
        <f t="shared" si="316"/>
        <v>0</v>
      </c>
      <c r="I181" s="23">
        <f t="shared" si="317"/>
        <v>0</v>
      </c>
      <c r="J181" s="28">
        <f t="shared" si="318"/>
        <v>0</v>
      </c>
      <c r="K181" s="23">
        <v>7.58</v>
      </c>
      <c r="L181" s="23">
        <v>4.92</v>
      </c>
      <c r="M181" s="23">
        <v>2.52</v>
      </c>
      <c r="N181" s="29" t="str">
        <f t="shared" si="319"/>
        <v/>
      </c>
      <c r="O181" s="29" t="str">
        <f t="shared" si="320"/>
        <v/>
      </c>
      <c r="P181" s="29" t="str">
        <f t="shared" si="321"/>
        <v/>
      </c>
      <c r="Q181" s="29">
        <v>3.72</v>
      </c>
      <c r="R181" s="29">
        <v>7.45</v>
      </c>
      <c r="S181" s="23">
        <f t="shared" si="322"/>
        <v>0</v>
      </c>
      <c r="T181" s="23">
        <f t="shared" si="323"/>
        <v>0</v>
      </c>
      <c r="U181" s="23" t="str">
        <f t="shared" si="324"/>
        <v/>
      </c>
      <c r="V181" s="23" t="str">
        <f t="shared" si="325"/>
        <v/>
      </c>
      <c r="W181" s="36" t="str">
        <f t="shared" si="326"/>
        <v/>
      </c>
      <c r="X181" s="1" t="str">
        <f t="shared" si="327"/>
        <v/>
      </c>
    </row>
    <row r="182" spans="1:24" x14ac:dyDescent="0.25">
      <c r="A182" s="3">
        <v>18317571</v>
      </c>
      <c r="B182" s="3" t="s">
        <v>67</v>
      </c>
      <c r="C182" s="40"/>
      <c r="D182" s="27">
        <f t="shared" si="313"/>
        <v>0</v>
      </c>
      <c r="E182" s="27">
        <f t="shared" si="309"/>
        <v>0</v>
      </c>
      <c r="F182" s="8" t="str">
        <f t="shared" si="314"/>
        <v/>
      </c>
      <c r="G182" s="23">
        <f t="shared" si="315"/>
        <v>0</v>
      </c>
      <c r="H182" s="23">
        <f t="shared" si="316"/>
        <v>0</v>
      </c>
      <c r="I182" s="23">
        <f t="shared" si="317"/>
        <v>0</v>
      </c>
      <c r="J182" s="28">
        <f t="shared" si="318"/>
        <v>0</v>
      </c>
      <c r="K182" s="23">
        <v>7.58</v>
      </c>
      <c r="L182" s="23">
        <v>4.92</v>
      </c>
      <c r="M182" s="23">
        <v>2.52</v>
      </c>
      <c r="N182" s="29" t="str">
        <f t="shared" si="319"/>
        <v/>
      </c>
      <c r="O182" s="29" t="str">
        <f t="shared" si="320"/>
        <v/>
      </c>
      <c r="P182" s="29" t="str">
        <f t="shared" si="321"/>
        <v/>
      </c>
      <c r="Q182" s="29">
        <v>3.72</v>
      </c>
      <c r="R182" s="29">
        <v>7.45</v>
      </c>
      <c r="S182" s="23">
        <f t="shared" si="322"/>
        <v>0</v>
      </c>
      <c r="T182" s="23">
        <f t="shared" si="323"/>
        <v>0</v>
      </c>
      <c r="U182" s="23" t="str">
        <f t="shared" si="324"/>
        <v/>
      </c>
      <c r="V182" s="23" t="str">
        <f t="shared" si="325"/>
        <v/>
      </c>
      <c r="W182" s="36" t="str">
        <f t="shared" si="326"/>
        <v/>
      </c>
      <c r="X182" s="1" t="str">
        <f t="shared" si="327"/>
        <v/>
      </c>
    </row>
    <row r="183" spans="1:24" x14ac:dyDescent="0.25">
      <c r="A183" s="3">
        <v>18330436</v>
      </c>
      <c r="B183" s="3" t="s">
        <v>64</v>
      </c>
      <c r="C183" s="40"/>
      <c r="D183" s="27">
        <f t="shared" si="313"/>
        <v>0</v>
      </c>
      <c r="E183" s="27">
        <f t="shared" si="309"/>
        <v>0</v>
      </c>
      <c r="F183" s="8" t="str">
        <f t="shared" si="314"/>
        <v/>
      </c>
      <c r="G183" s="23">
        <f t="shared" si="315"/>
        <v>0</v>
      </c>
      <c r="H183" s="23">
        <f t="shared" si="316"/>
        <v>0</v>
      </c>
      <c r="I183" s="23">
        <f t="shared" si="317"/>
        <v>0</v>
      </c>
      <c r="J183" s="28">
        <f t="shared" si="318"/>
        <v>0</v>
      </c>
      <c r="K183" s="23">
        <v>7.58</v>
      </c>
      <c r="L183" s="23">
        <v>4.92</v>
      </c>
      <c r="M183" s="23">
        <v>2.52</v>
      </c>
      <c r="N183" s="29" t="str">
        <f t="shared" si="319"/>
        <v/>
      </c>
      <c r="O183" s="29" t="str">
        <f t="shared" si="320"/>
        <v/>
      </c>
      <c r="P183" s="29" t="str">
        <f t="shared" si="321"/>
        <v/>
      </c>
      <c r="Q183" s="29">
        <v>3.72</v>
      </c>
      <c r="R183" s="29">
        <v>7.45</v>
      </c>
      <c r="S183" s="23">
        <f t="shared" si="322"/>
        <v>0</v>
      </c>
      <c r="T183" s="23">
        <f t="shared" si="323"/>
        <v>0</v>
      </c>
      <c r="U183" s="23" t="str">
        <f t="shared" si="324"/>
        <v/>
      </c>
      <c r="V183" s="23" t="str">
        <f t="shared" si="325"/>
        <v/>
      </c>
      <c r="W183" s="36" t="str">
        <f t="shared" si="326"/>
        <v/>
      </c>
      <c r="X183" s="1" t="str">
        <f t="shared" si="327"/>
        <v/>
      </c>
    </row>
    <row r="184" spans="1:24" x14ac:dyDescent="0.25">
      <c r="A184" s="3">
        <v>18260368</v>
      </c>
      <c r="B184" s="3" t="s">
        <v>57</v>
      </c>
      <c r="C184" s="40"/>
      <c r="D184" s="27">
        <f t="shared" si="299"/>
        <v>0</v>
      </c>
      <c r="E184" s="27">
        <f t="shared" si="309"/>
        <v>0</v>
      </c>
      <c r="F184" s="8" t="str">
        <f t="shared" si="296"/>
        <v/>
      </c>
      <c r="G184" s="23">
        <f t="shared" si="300"/>
        <v>0</v>
      </c>
      <c r="H184" s="23">
        <f t="shared" si="301"/>
        <v>0</v>
      </c>
      <c r="I184" s="23">
        <f t="shared" si="302"/>
        <v>0</v>
      </c>
      <c r="J184" s="28">
        <f t="shared" si="303"/>
        <v>0</v>
      </c>
      <c r="K184" s="23">
        <v>7.58</v>
      </c>
      <c r="L184" s="23">
        <v>4.92</v>
      </c>
      <c r="M184" s="23">
        <v>2.52</v>
      </c>
      <c r="N184" s="29" t="str">
        <f t="shared" si="304"/>
        <v/>
      </c>
      <c r="O184" s="29" t="str">
        <f t="shared" si="297"/>
        <v/>
      </c>
      <c r="P184" s="29" t="str">
        <f t="shared" si="298"/>
        <v/>
      </c>
      <c r="Q184" s="29">
        <v>3.72</v>
      </c>
      <c r="R184" s="29">
        <v>7.45</v>
      </c>
      <c r="S184" s="23">
        <f>IF(C184&gt;0,T179+1,0)</f>
        <v>0</v>
      </c>
      <c r="T184" s="23">
        <f>IF(C184&gt;0,T179+1,T179)</f>
        <v>0</v>
      </c>
      <c r="U184" s="23" t="str">
        <f t="shared" si="305"/>
        <v/>
      </c>
      <c r="V184" s="23" t="str">
        <f t="shared" si="306"/>
        <v/>
      </c>
      <c r="W184" s="36" t="str">
        <f t="shared" si="307"/>
        <v/>
      </c>
      <c r="X184" s="1" t="str">
        <f t="shared" si="312"/>
        <v/>
      </c>
    </row>
    <row r="185" spans="1:24" x14ac:dyDescent="0.25">
      <c r="A185" s="3"/>
      <c r="B185" s="2" t="s">
        <v>5</v>
      </c>
      <c r="C185" s="3">
        <f>SUM(C171:C184)</f>
        <v>0</v>
      </c>
      <c r="D185" s="27"/>
      <c r="E185" s="27"/>
      <c r="F185" s="8">
        <f>SUM(F171:F184)</f>
        <v>0</v>
      </c>
      <c r="X185" s="1"/>
    </row>
  </sheetData>
  <sheetProtection algorithmName="SHA-512" hashValue="tlPChIa7OcN9Uy4lpRhIXmljiVw+w21k4lhYz1C8eSIfPF7XuwL/1zRwkNrX1kQjnubgaPzNu77fhZ2125CqpA==" saltValue="HSrOgwdn9Zv0kv5/bsDYRQ==" spinCount="100000" sheet="1" selectLockedCells="1"/>
  <mergeCells count="21">
    <mergeCell ref="A97:B97"/>
    <mergeCell ref="A115:B115"/>
    <mergeCell ref="A133:B133"/>
    <mergeCell ref="A151:B151"/>
    <mergeCell ref="A169:B169"/>
    <mergeCell ref="Q7:R7"/>
    <mergeCell ref="A61:B61"/>
    <mergeCell ref="G1:I1"/>
    <mergeCell ref="G2:I2"/>
    <mergeCell ref="G3:I3"/>
    <mergeCell ref="C1:F1"/>
    <mergeCell ref="C2:F2"/>
    <mergeCell ref="G4:I4"/>
    <mergeCell ref="G6:I6"/>
    <mergeCell ref="A79:B79"/>
    <mergeCell ref="G7:I7"/>
    <mergeCell ref="N7:P7"/>
    <mergeCell ref="K7:M7"/>
    <mergeCell ref="A7:B7"/>
    <mergeCell ref="A25:B25"/>
    <mergeCell ref="A43:B43"/>
  </mergeCells>
  <pageMargins left="0.7" right="0.7" top="0.78740157499999996" bottom="0.78740157499999996"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activeCell="I9" sqref="I9"/>
    </sheetView>
  </sheetViews>
  <sheetFormatPr baseColWidth="10" defaultRowHeight="15.75" x14ac:dyDescent="0.25"/>
  <cols>
    <col min="1" max="1" width="5.5703125" style="20" hidden="1" customWidth="1"/>
    <col min="2" max="2" width="12.7109375" style="20" hidden="1" customWidth="1"/>
    <col min="3" max="3" width="9.85546875" style="20" hidden="1" customWidth="1"/>
    <col min="4" max="4" width="8.42578125" style="20" hidden="1" customWidth="1"/>
    <col min="5" max="5" width="12.7109375" style="9" bestFit="1" customWidth="1"/>
    <col min="6" max="6" width="18.140625" style="9" customWidth="1"/>
    <col min="7" max="7" width="12" style="9" customWidth="1"/>
    <col min="8" max="8" width="6.7109375" style="9" customWidth="1"/>
    <col min="9" max="9" width="7.7109375" style="9" customWidth="1"/>
    <col min="10" max="16384" width="11.42578125" style="4"/>
  </cols>
  <sheetData>
    <row r="1" spans="1:9" x14ac:dyDescent="0.25">
      <c r="I1" s="10" t="str">
        <f>IF(OR(ROUND(Datenerfassung!A2/10000000, 0) = 30, Datenerfassung!A2 &lt; 10000000), CONCATENATE("+",TEXT(MOD(Datenerfassung!A2,10000000),"0000000"),"+"), TEXT(Datenerfassung!A2,"000000000"))</f>
        <v>+0000000+</v>
      </c>
    </row>
    <row r="2" spans="1:9" ht="12" customHeight="1" x14ac:dyDescent="0.25"/>
    <row r="3" spans="1:9" x14ac:dyDescent="0.25">
      <c r="G3" s="16">
        <v>0</v>
      </c>
      <c r="H3" s="52">
        <f>SUM(I6:I9)/100</f>
        <v>0</v>
      </c>
      <c r="I3" s="52"/>
    </row>
    <row r="4" spans="1:9" ht="10.5" customHeight="1" x14ac:dyDescent="0.25">
      <c r="B4" s="20">
        <v>3</v>
      </c>
      <c r="C4" s="20">
        <v>4</v>
      </c>
      <c r="D4" s="20">
        <v>5</v>
      </c>
      <c r="I4" s="11"/>
    </row>
    <row r="5" spans="1:9" hidden="1" x14ac:dyDescent="0.25">
      <c r="A5" s="20" t="s">
        <v>13</v>
      </c>
      <c r="B5" s="20" t="s">
        <v>0</v>
      </c>
      <c r="C5" s="20" t="s">
        <v>1</v>
      </c>
      <c r="D5" s="20" t="s">
        <v>14</v>
      </c>
      <c r="G5" s="9" t="s">
        <v>0</v>
      </c>
      <c r="H5" s="9" t="s">
        <v>1</v>
      </c>
      <c r="I5" s="9" t="s">
        <v>14</v>
      </c>
    </row>
    <row r="6" spans="1:9" s="5" customFormat="1" ht="22.5" customHeight="1" x14ac:dyDescent="0.25">
      <c r="A6" s="21">
        <v>1</v>
      </c>
      <c r="B6" s="22" t="e">
        <f>VLOOKUP('Beleg 1'!$A6,Datenerfassung!$S$9:$W$22,B$4,FALSE)</f>
        <v>#N/A</v>
      </c>
      <c r="C6" s="22" t="e">
        <f>VLOOKUP('Beleg 1'!$A6,Datenerfassung!$S$9:$W$22,C$4,FALSE)</f>
        <v>#N/A</v>
      </c>
      <c r="D6" s="22" t="e">
        <f>VLOOKUP('Beleg 1'!$A6,Datenerfassung!$S$9:$W$22,D$4,FALSE)</f>
        <v>#N/A</v>
      </c>
      <c r="E6" s="12"/>
      <c r="F6" s="12"/>
      <c r="G6" s="15" t="str">
        <f>IF(ISNA(B6),"",B6)</f>
        <v/>
      </c>
      <c r="H6" s="12" t="str">
        <f t="shared" ref="H6:H8" si="0">IF(ISNA(C6),"",C6)</f>
        <v/>
      </c>
      <c r="I6" s="13" t="str">
        <f>IF(ISNA(D6),"",D6*100)</f>
        <v/>
      </c>
    </row>
    <row r="7" spans="1:9" s="5" customFormat="1" ht="22.5" customHeight="1" x14ac:dyDescent="0.25">
      <c r="A7" s="21">
        <v>2</v>
      </c>
      <c r="B7" s="22" t="e">
        <f>VLOOKUP('Beleg 1'!$A7,Datenerfassung!$S$9:$W$22,B$4,FALSE)</f>
        <v>#N/A</v>
      </c>
      <c r="C7" s="22" t="e">
        <f>VLOOKUP('Beleg 1'!$A7,Datenerfassung!$S$9:$W$22,C$4,FALSE)</f>
        <v>#N/A</v>
      </c>
      <c r="D7" s="22" t="e">
        <f>VLOOKUP('Beleg 1'!$A7,Datenerfassung!$S$9:$W$22,D$4,FALSE)</f>
        <v>#N/A</v>
      </c>
      <c r="E7" s="12"/>
      <c r="F7" s="12"/>
      <c r="G7" s="15" t="str">
        <f t="shared" ref="G7:G8" si="1">IF(ISNA(B7),"",B7)</f>
        <v/>
      </c>
      <c r="H7" s="12" t="str">
        <f t="shared" si="0"/>
        <v/>
      </c>
      <c r="I7" s="13" t="str">
        <f t="shared" ref="I7:I8" si="2">IF(ISNA(D7),"",D7*100)</f>
        <v/>
      </c>
    </row>
    <row r="8" spans="1:9" s="5" customFormat="1" ht="22.5" customHeight="1" x14ac:dyDescent="0.25">
      <c r="A8" s="21">
        <v>3</v>
      </c>
      <c r="B8" s="22" t="e">
        <f>VLOOKUP('Beleg 1'!$A8,Datenerfassung!$S$9:$W$22,B$4,FALSE)</f>
        <v>#N/A</v>
      </c>
      <c r="C8" s="22" t="e">
        <f>VLOOKUP('Beleg 1'!$A8,Datenerfassung!$S$9:$W$22,C$4,FALSE)</f>
        <v>#N/A</v>
      </c>
      <c r="D8" s="22" t="e">
        <f>VLOOKUP('Beleg 1'!$A8,Datenerfassung!$S$9:$W$22,D$4,FALSE)</f>
        <v>#N/A</v>
      </c>
      <c r="E8" s="12"/>
      <c r="F8" s="12"/>
      <c r="G8" s="15" t="str">
        <f t="shared" si="1"/>
        <v/>
      </c>
      <c r="H8" s="12" t="str">
        <f t="shared" si="0"/>
        <v/>
      </c>
      <c r="I8" s="13" t="str">
        <f t="shared" si="2"/>
        <v/>
      </c>
    </row>
    <row r="9" spans="1:9" s="5" customFormat="1" ht="22.5" customHeight="1" x14ac:dyDescent="0.25">
      <c r="A9" s="21"/>
      <c r="B9" s="22"/>
      <c r="C9" s="22"/>
      <c r="D9" s="22"/>
      <c r="E9" s="12"/>
      <c r="F9" s="12"/>
      <c r="G9" s="15"/>
      <c r="H9" s="12"/>
      <c r="I9" s="13"/>
    </row>
    <row r="10" spans="1:9" ht="67.5" customHeight="1" x14ac:dyDescent="0.25"/>
    <row r="11" spans="1:9" x14ac:dyDescent="0.25">
      <c r="E11" s="14">
        <f>Datenerfassung!F7</f>
        <v>0</v>
      </c>
      <c r="F11" s="9">
        <f>Datenerfassung!B2</f>
        <v>0</v>
      </c>
    </row>
  </sheetData>
  <sheetProtection algorithmName="SHA-512" hashValue="jzCHZRvmR4QjTcgBgN8wOvu972lYGaZBQ6F7WzfXpb/0WILgekpi8XkpEIfebydq5nGuz0rCd8isu4I9kmMf8w==" saltValue="A7/Gfdlm6SHnP/FCnLCL7g=="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activeCell="I10" sqref="I10"/>
    </sheetView>
  </sheetViews>
  <sheetFormatPr baseColWidth="10" defaultRowHeight="15.75" x14ac:dyDescent="0.25"/>
  <cols>
    <col min="1" max="1" width="5.5703125" style="20" hidden="1" customWidth="1"/>
    <col min="2" max="2" width="12.7109375" style="20" hidden="1" customWidth="1"/>
    <col min="3" max="3" width="9.85546875" style="20" hidden="1" customWidth="1"/>
    <col min="4" max="4" width="8.42578125" style="20" hidden="1" customWidth="1"/>
    <col min="5" max="5" width="12.7109375" style="9" bestFit="1" customWidth="1"/>
    <col min="6" max="6" width="18.140625" style="9" customWidth="1"/>
    <col min="7" max="7" width="12" style="9" customWidth="1"/>
    <col min="8" max="8" width="6.7109375" style="9" customWidth="1"/>
    <col min="9" max="9" width="7.7109375" style="9" customWidth="1"/>
    <col min="10" max="16384" width="11.42578125" style="4"/>
  </cols>
  <sheetData>
    <row r="1" spans="1:9" x14ac:dyDescent="0.25">
      <c r="I1" s="10" t="str">
        <f>IF(OR(ROUND(Datenerfassung!A2/10000000, 0) = 30, Datenerfassung!A2 &lt; 10000000), CONCATENATE("+",TEXT(MOD(Datenerfassung!A2,10000000),"0000000"),"+"), TEXT(Datenerfassung!A2,"000000000"))</f>
        <v>+0000000+</v>
      </c>
    </row>
    <row r="2" spans="1:9" ht="12" customHeight="1" x14ac:dyDescent="0.25"/>
    <row r="3" spans="1:9" x14ac:dyDescent="0.25">
      <c r="G3" s="16">
        <v>0</v>
      </c>
      <c r="H3" s="52">
        <f>SUM(I6:I9)/100</f>
        <v>0</v>
      </c>
      <c r="I3" s="52"/>
    </row>
    <row r="4" spans="1:9" ht="10.5" customHeight="1" x14ac:dyDescent="0.25">
      <c r="B4" s="20">
        <v>3</v>
      </c>
      <c r="C4" s="20">
        <v>4</v>
      </c>
      <c r="D4" s="20">
        <v>5</v>
      </c>
      <c r="I4" s="11"/>
    </row>
    <row r="5" spans="1:9" hidden="1" x14ac:dyDescent="0.25">
      <c r="A5" s="20" t="s">
        <v>13</v>
      </c>
      <c r="B5" s="20" t="s">
        <v>0</v>
      </c>
      <c r="C5" s="20" t="s">
        <v>1</v>
      </c>
      <c r="D5" s="20" t="s">
        <v>14</v>
      </c>
      <c r="G5" s="9" t="s">
        <v>0</v>
      </c>
      <c r="H5" s="9" t="s">
        <v>1</v>
      </c>
      <c r="I5" s="9" t="s">
        <v>14</v>
      </c>
    </row>
    <row r="6" spans="1:9" s="5" customFormat="1" ht="22.5" customHeight="1" x14ac:dyDescent="0.25">
      <c r="A6" s="21">
        <v>1</v>
      </c>
      <c r="B6" s="22" t="e">
        <f>VLOOKUP('Beleg 2'!$A6,Datenerfassung!$S$27:$W$40,B$4,FALSE)</f>
        <v>#N/A</v>
      </c>
      <c r="C6" s="22" t="e">
        <f>VLOOKUP('Beleg 2'!$A6,Datenerfassung!$S$27:$W$40,C$4,FALSE)</f>
        <v>#N/A</v>
      </c>
      <c r="D6" s="22" t="e">
        <f>VLOOKUP('Beleg 2'!$A6,Datenerfassung!$S$27:$W$40,D$4,FALSE)</f>
        <v>#N/A</v>
      </c>
      <c r="E6" s="12"/>
      <c r="F6" s="12"/>
      <c r="G6" s="15" t="str">
        <f>IF(ISNA(B6),"",B6)</f>
        <v/>
      </c>
      <c r="H6" s="12" t="str">
        <f t="shared" ref="H6:H8" si="0">IF(ISNA(C6),"",C6)</f>
        <v/>
      </c>
      <c r="I6" s="13" t="str">
        <f>IF(ISNA(D6),"",D6*100)</f>
        <v/>
      </c>
    </row>
    <row r="7" spans="1:9" s="5" customFormat="1" ht="22.5" customHeight="1" x14ac:dyDescent="0.25">
      <c r="A7" s="21">
        <v>2</v>
      </c>
      <c r="B7" s="22" t="e">
        <f>VLOOKUP('Beleg 2'!$A7,Datenerfassung!$S$27:$W$40,B$4,FALSE)</f>
        <v>#N/A</v>
      </c>
      <c r="C7" s="22" t="e">
        <f>VLOOKUP('Beleg 2'!$A7,Datenerfassung!$S$27:$W$40,C$4,FALSE)</f>
        <v>#N/A</v>
      </c>
      <c r="D7" s="22" t="e">
        <f>VLOOKUP('Beleg 2'!$A7,Datenerfassung!$S$27:$W$40,D$4,FALSE)</f>
        <v>#N/A</v>
      </c>
      <c r="E7" s="12"/>
      <c r="F7" s="12"/>
      <c r="G7" s="15" t="str">
        <f t="shared" ref="G7:G8" si="1">IF(ISNA(B7),"",B7)</f>
        <v/>
      </c>
      <c r="H7" s="12" t="str">
        <f t="shared" si="0"/>
        <v/>
      </c>
      <c r="I7" s="13" t="str">
        <f t="shared" ref="I7:I8" si="2">IF(ISNA(D7),"",D7*100)</f>
        <v/>
      </c>
    </row>
    <row r="8" spans="1:9" s="5" customFormat="1" ht="22.5" customHeight="1" x14ac:dyDescent="0.25">
      <c r="A8" s="21">
        <v>3</v>
      </c>
      <c r="B8" s="22" t="e">
        <f>VLOOKUP('Beleg 2'!$A8,Datenerfassung!$S$27:$W$40,B$4,FALSE)</f>
        <v>#N/A</v>
      </c>
      <c r="C8" s="22" t="e">
        <f>VLOOKUP('Beleg 2'!$A8,Datenerfassung!$S$27:$W$40,C$4,FALSE)</f>
        <v>#N/A</v>
      </c>
      <c r="D8" s="22" t="e">
        <f>VLOOKUP('Beleg 2'!$A8,Datenerfassung!$S$27:$W$40,D$4,FALSE)</f>
        <v>#N/A</v>
      </c>
      <c r="E8" s="12"/>
      <c r="F8" s="12"/>
      <c r="G8" s="15" t="str">
        <f t="shared" si="1"/>
        <v/>
      </c>
      <c r="H8" s="12" t="str">
        <f t="shared" si="0"/>
        <v/>
      </c>
      <c r="I8" s="13" t="str">
        <f t="shared" si="2"/>
        <v/>
      </c>
    </row>
    <row r="9" spans="1:9" s="5" customFormat="1" ht="22.5" customHeight="1" x14ac:dyDescent="0.25">
      <c r="A9" s="21"/>
      <c r="B9" s="22"/>
      <c r="C9" s="22"/>
      <c r="D9" s="22"/>
      <c r="E9" s="12"/>
      <c r="F9" s="12"/>
      <c r="G9" s="15"/>
      <c r="H9" s="12"/>
      <c r="I9" s="13"/>
    </row>
    <row r="10" spans="1:9" ht="67.5" customHeight="1" x14ac:dyDescent="0.25"/>
    <row r="11" spans="1:9" x14ac:dyDescent="0.25">
      <c r="E11" s="14">
        <f>Datenerfassung!F25</f>
        <v>0</v>
      </c>
      <c r="F11" s="9">
        <f>Datenerfassung!B2</f>
        <v>0</v>
      </c>
    </row>
  </sheetData>
  <sheetProtection algorithmName="SHA-512" hashValue="xG0ISuxMDNg1Bb0e0S/zAtNYYA6g22scBUET/mV2rlW7SerHjZVVCxVOeOm7ACOaMgBKX2430XYZoHqw5ojWDA==" saltValue="neJXjyzkwusnU/D6ZRbXoQ=="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zoomScaleNormal="100" workbookViewId="0">
      <selection activeCell="H9" sqref="H9"/>
    </sheetView>
  </sheetViews>
  <sheetFormatPr baseColWidth="10" defaultRowHeight="15.75" x14ac:dyDescent="0.25"/>
  <cols>
    <col min="1" max="1" width="5.5703125" style="20" hidden="1" customWidth="1"/>
    <col min="2" max="2" width="12.7109375" style="20" hidden="1" customWidth="1"/>
    <col min="3" max="3" width="9.85546875" style="20" hidden="1" customWidth="1"/>
    <col min="4" max="4" width="8.42578125" style="20" hidden="1" customWidth="1"/>
    <col min="5" max="5" width="12.7109375" style="9" bestFit="1" customWidth="1"/>
    <col min="6" max="6" width="18.140625" style="9" customWidth="1"/>
    <col min="7" max="7" width="12" style="9" customWidth="1"/>
    <col min="8" max="8" width="6.7109375" style="9" customWidth="1"/>
    <col min="9" max="9" width="7.7109375" style="9" customWidth="1"/>
    <col min="10" max="16384" width="11.42578125" style="4"/>
  </cols>
  <sheetData>
    <row r="1" spans="1:9" x14ac:dyDescent="0.25">
      <c r="I1" s="10" t="str">
        <f>IF(OR(ROUND(Datenerfassung!A2/10000000, 0) = 30, Datenerfassung!A2 &lt; 10000000), CONCATENATE("+",TEXT(MOD(Datenerfassung!A2,10000000),"0000000"),"+"), TEXT(Datenerfassung!A2,"000000000"))</f>
        <v>+0000000+</v>
      </c>
    </row>
    <row r="2" spans="1:9" ht="12" customHeight="1" x14ac:dyDescent="0.25"/>
    <row r="3" spans="1:9" x14ac:dyDescent="0.25">
      <c r="G3" s="16">
        <v>0</v>
      </c>
      <c r="H3" s="52">
        <f>SUM(I6:I9)/100</f>
        <v>0</v>
      </c>
      <c r="I3" s="52"/>
    </row>
    <row r="4" spans="1:9" ht="10.5" customHeight="1" x14ac:dyDescent="0.25">
      <c r="B4" s="20">
        <v>3</v>
      </c>
      <c r="C4" s="20">
        <v>4</v>
      </c>
      <c r="D4" s="20">
        <v>5</v>
      </c>
      <c r="I4" s="11"/>
    </row>
    <row r="5" spans="1:9" hidden="1" x14ac:dyDescent="0.25">
      <c r="A5" s="20" t="s">
        <v>13</v>
      </c>
      <c r="B5" s="20" t="s">
        <v>0</v>
      </c>
      <c r="C5" s="20" t="s">
        <v>1</v>
      </c>
      <c r="D5" s="20" t="s">
        <v>14</v>
      </c>
      <c r="G5" s="9" t="s">
        <v>0</v>
      </c>
      <c r="H5" s="9" t="s">
        <v>1</v>
      </c>
      <c r="I5" s="9" t="s">
        <v>14</v>
      </c>
    </row>
    <row r="6" spans="1:9" s="5" customFormat="1" ht="22.5" customHeight="1" x14ac:dyDescent="0.25">
      <c r="A6" s="21">
        <v>1</v>
      </c>
      <c r="B6" s="22" t="e">
        <f>VLOOKUP('Beleg 3'!$A6,Datenerfassung!$S$45:$W$58,B$4,FALSE)</f>
        <v>#N/A</v>
      </c>
      <c r="C6" s="22" t="e">
        <f>VLOOKUP('Beleg 3'!$A6,Datenerfassung!$S$45:$W$58,C$4,FALSE)</f>
        <v>#N/A</v>
      </c>
      <c r="D6" s="22" t="e">
        <f>VLOOKUP('Beleg 3'!$A6,Datenerfassung!$S$45:$W$58,D$4,FALSE)</f>
        <v>#N/A</v>
      </c>
      <c r="E6" s="12"/>
      <c r="F6" s="12"/>
      <c r="G6" s="15" t="str">
        <f>IF(ISNA(B6),"",B6)</f>
        <v/>
      </c>
      <c r="H6" s="12" t="str">
        <f t="shared" ref="H6:H8" si="0">IF(ISNA(C6),"",C6)</f>
        <v/>
      </c>
      <c r="I6" s="13" t="str">
        <f>IF(ISNA(D6),"",D6*100)</f>
        <v/>
      </c>
    </row>
    <row r="7" spans="1:9" s="5" customFormat="1" ht="22.5" customHeight="1" x14ac:dyDescent="0.25">
      <c r="A7" s="21">
        <v>2</v>
      </c>
      <c r="B7" s="22" t="e">
        <f>VLOOKUP('Beleg 3'!$A7,Datenerfassung!$S$45:$W$58,B$4,FALSE)</f>
        <v>#N/A</v>
      </c>
      <c r="C7" s="22" t="e">
        <f>VLOOKUP('Beleg 3'!$A7,Datenerfassung!$S$45:$W$58,C$4,FALSE)</f>
        <v>#N/A</v>
      </c>
      <c r="D7" s="22" t="e">
        <f>VLOOKUP('Beleg 3'!$A7,Datenerfassung!$S$45:$W$58,D$4,FALSE)</f>
        <v>#N/A</v>
      </c>
      <c r="E7" s="12"/>
      <c r="F7" s="12"/>
      <c r="G7" s="15" t="str">
        <f t="shared" ref="G7:G8" si="1">IF(ISNA(B7),"",B7)</f>
        <v/>
      </c>
      <c r="H7" s="12" t="str">
        <f t="shared" si="0"/>
        <v/>
      </c>
      <c r="I7" s="13" t="str">
        <f t="shared" ref="I7:I8" si="2">IF(ISNA(D7),"",D7*100)</f>
        <v/>
      </c>
    </row>
    <row r="8" spans="1:9" s="5" customFormat="1" ht="22.5" customHeight="1" x14ac:dyDescent="0.25">
      <c r="A8" s="21">
        <v>3</v>
      </c>
      <c r="B8" s="22" t="e">
        <f>VLOOKUP('Beleg 3'!$A8,Datenerfassung!$S$45:$W$58,B$4,FALSE)</f>
        <v>#N/A</v>
      </c>
      <c r="C8" s="22" t="e">
        <f>VLOOKUP('Beleg 3'!$A8,Datenerfassung!$S$45:$W$58,C$4,FALSE)</f>
        <v>#N/A</v>
      </c>
      <c r="D8" s="22" t="e">
        <f>VLOOKUP('Beleg 3'!$A8,Datenerfassung!$S$45:$W$58,D$4,FALSE)</f>
        <v>#N/A</v>
      </c>
      <c r="E8" s="12"/>
      <c r="F8" s="12"/>
      <c r="G8" s="15" t="str">
        <f t="shared" si="1"/>
        <v/>
      </c>
      <c r="H8" s="12" t="str">
        <f t="shared" si="0"/>
        <v/>
      </c>
      <c r="I8" s="13" t="str">
        <f t="shared" si="2"/>
        <v/>
      </c>
    </row>
    <row r="9" spans="1:9" s="5" customFormat="1" ht="22.5" customHeight="1" x14ac:dyDescent="0.25">
      <c r="A9" s="21"/>
      <c r="B9" s="22"/>
      <c r="C9" s="22"/>
      <c r="D9" s="22"/>
      <c r="E9" s="12"/>
      <c r="F9" s="12"/>
      <c r="G9" s="15"/>
      <c r="H9" s="12"/>
      <c r="I9" s="13"/>
    </row>
    <row r="10" spans="1:9" ht="67.5" customHeight="1" x14ac:dyDescent="0.25"/>
    <row r="11" spans="1:9" x14ac:dyDescent="0.25">
      <c r="E11" s="14">
        <f>Datenerfassung!F43</f>
        <v>0</v>
      </c>
      <c r="F11" s="9">
        <f>Datenerfassung!B2</f>
        <v>0</v>
      </c>
    </row>
  </sheetData>
  <sheetProtection algorithmName="SHA-512" hashValue="E8vK1sHjzUPF8IYiOsNtfbKkd5u84RTX114Vi+7p6iQo3ENZpv0pIqv6S47ugJ3Fg1ypUB4JWt8ij+fwY6/meA==" saltValue="Pa7tHPr37Q6zzB8bmETuOw=="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activeCell="I9" sqref="I9"/>
    </sheetView>
  </sheetViews>
  <sheetFormatPr baseColWidth="10" defaultRowHeight="15.75" x14ac:dyDescent="0.25"/>
  <cols>
    <col min="1" max="1" width="5.5703125" style="20" hidden="1" customWidth="1"/>
    <col min="2" max="2" width="12.7109375" style="20" hidden="1" customWidth="1"/>
    <col min="3" max="3" width="9.85546875" style="20" hidden="1" customWidth="1"/>
    <col min="4" max="4" width="8.42578125" style="20" hidden="1" customWidth="1"/>
    <col min="5" max="5" width="12.7109375" style="9" bestFit="1" customWidth="1"/>
    <col min="6" max="6" width="18.140625" style="9" customWidth="1"/>
    <col min="7" max="7" width="12" style="9" customWidth="1"/>
    <col min="8" max="8" width="6.7109375" style="9" customWidth="1"/>
    <col min="9" max="9" width="7.7109375" style="9" customWidth="1"/>
    <col min="10" max="16384" width="11.42578125" style="4"/>
  </cols>
  <sheetData>
    <row r="1" spans="1:9" x14ac:dyDescent="0.25">
      <c r="I1" s="10" t="str">
        <f>IF(OR(ROUND(Datenerfassung!A2/10000000, 0) = 30, Datenerfassung!A2 &lt; 10000000), CONCATENATE("+",TEXT(MOD(Datenerfassung!A2,10000000),"0000000"),"+"), TEXT(Datenerfassung!A2,"000000000"))</f>
        <v>+0000000+</v>
      </c>
    </row>
    <row r="2" spans="1:9" ht="12" customHeight="1" x14ac:dyDescent="0.25"/>
    <row r="3" spans="1:9" x14ac:dyDescent="0.25">
      <c r="G3" s="16">
        <v>0</v>
      </c>
      <c r="H3" s="52">
        <f>SUM(I6:I9)/100</f>
        <v>0</v>
      </c>
      <c r="I3" s="52"/>
    </row>
    <row r="4" spans="1:9" ht="10.5" customHeight="1" x14ac:dyDescent="0.25">
      <c r="B4" s="20">
        <v>3</v>
      </c>
      <c r="C4" s="20">
        <v>4</v>
      </c>
      <c r="D4" s="20">
        <v>5</v>
      </c>
      <c r="I4" s="11"/>
    </row>
    <row r="5" spans="1:9" hidden="1" x14ac:dyDescent="0.25">
      <c r="A5" s="20" t="s">
        <v>13</v>
      </c>
      <c r="B5" s="20" t="s">
        <v>0</v>
      </c>
      <c r="C5" s="20" t="s">
        <v>1</v>
      </c>
      <c r="D5" s="20" t="s">
        <v>14</v>
      </c>
      <c r="G5" s="9" t="s">
        <v>0</v>
      </c>
      <c r="H5" s="9" t="s">
        <v>1</v>
      </c>
      <c r="I5" s="9" t="s">
        <v>14</v>
      </c>
    </row>
    <row r="6" spans="1:9" s="5" customFormat="1" ht="22.5" customHeight="1" x14ac:dyDescent="0.25">
      <c r="A6" s="21">
        <v>1</v>
      </c>
      <c r="B6" s="22" t="e">
        <f>VLOOKUP('Beleg 4'!$A6,Datenerfassung!$S$63:$W$76,B$4,FALSE)</f>
        <v>#N/A</v>
      </c>
      <c r="C6" s="22" t="e">
        <f>VLOOKUP('Beleg 4'!$A6,Datenerfassung!$S$63:$W$76,C$4,FALSE)</f>
        <v>#N/A</v>
      </c>
      <c r="D6" s="22" t="e">
        <f>VLOOKUP('Beleg 4'!$A6,Datenerfassung!$S$63:$W$76,D$4,FALSE)</f>
        <v>#N/A</v>
      </c>
      <c r="E6" s="12"/>
      <c r="F6" s="12"/>
      <c r="G6" s="15" t="str">
        <f>IF(ISNA(B6),"",B6)</f>
        <v/>
      </c>
      <c r="H6" s="12" t="str">
        <f t="shared" ref="H6:H8" si="0">IF(ISNA(C6),"",C6)</f>
        <v/>
      </c>
      <c r="I6" s="13" t="str">
        <f>IF(ISNA(D6),"",D6*100)</f>
        <v/>
      </c>
    </row>
    <row r="7" spans="1:9" s="5" customFormat="1" ht="22.5" customHeight="1" x14ac:dyDescent="0.25">
      <c r="A7" s="21">
        <v>2</v>
      </c>
      <c r="B7" s="22" t="e">
        <f>VLOOKUP('Beleg 4'!$A7,Datenerfassung!$S$63:$W$76,B$4,FALSE)</f>
        <v>#N/A</v>
      </c>
      <c r="C7" s="22" t="e">
        <f>VLOOKUP('Beleg 4'!$A7,Datenerfassung!$S$63:$W$76,C$4,FALSE)</f>
        <v>#N/A</v>
      </c>
      <c r="D7" s="22" t="e">
        <f>VLOOKUP('Beleg 4'!$A7,Datenerfassung!$S$63:$W$76,D$4,FALSE)</f>
        <v>#N/A</v>
      </c>
      <c r="E7" s="12"/>
      <c r="F7" s="12"/>
      <c r="G7" s="15" t="str">
        <f t="shared" ref="G7:G8" si="1">IF(ISNA(B7),"",B7)</f>
        <v/>
      </c>
      <c r="H7" s="12" t="str">
        <f t="shared" si="0"/>
        <v/>
      </c>
      <c r="I7" s="13" t="str">
        <f t="shared" ref="I7:I8" si="2">IF(ISNA(D7),"",D7*100)</f>
        <v/>
      </c>
    </row>
    <row r="8" spans="1:9" s="5" customFormat="1" ht="22.5" customHeight="1" x14ac:dyDescent="0.25">
      <c r="A8" s="21">
        <v>3</v>
      </c>
      <c r="B8" s="22" t="e">
        <f>VLOOKUP('Beleg 4'!$A8,Datenerfassung!$S$63:$W$76,B$4,FALSE)</f>
        <v>#N/A</v>
      </c>
      <c r="C8" s="22" t="e">
        <f>VLOOKUP('Beleg 4'!$A8,Datenerfassung!$S$63:$W$76,C$4,FALSE)</f>
        <v>#N/A</v>
      </c>
      <c r="D8" s="22" t="e">
        <f>VLOOKUP('Beleg 4'!$A8,Datenerfassung!$S$63:$W$76,D$4,FALSE)</f>
        <v>#N/A</v>
      </c>
      <c r="E8" s="12"/>
      <c r="F8" s="12"/>
      <c r="G8" s="15" t="str">
        <f t="shared" si="1"/>
        <v/>
      </c>
      <c r="H8" s="12" t="str">
        <f t="shared" si="0"/>
        <v/>
      </c>
      <c r="I8" s="13" t="str">
        <f t="shared" si="2"/>
        <v/>
      </c>
    </row>
    <row r="9" spans="1:9" s="5" customFormat="1" ht="22.5" customHeight="1" x14ac:dyDescent="0.25">
      <c r="A9" s="21"/>
      <c r="B9" s="22"/>
      <c r="C9" s="22"/>
      <c r="D9" s="22"/>
      <c r="E9" s="12"/>
      <c r="F9" s="12"/>
      <c r="G9" s="15"/>
      <c r="H9" s="12"/>
      <c r="I9" s="13"/>
    </row>
    <row r="10" spans="1:9" ht="67.5" customHeight="1" x14ac:dyDescent="0.25"/>
    <row r="11" spans="1:9" x14ac:dyDescent="0.25">
      <c r="E11" s="14">
        <f>Datenerfassung!F61</f>
        <v>0</v>
      </c>
      <c r="F11" s="9">
        <f>Datenerfassung!B2</f>
        <v>0</v>
      </c>
    </row>
  </sheetData>
  <sheetProtection algorithmName="SHA-512" hashValue="Hqaqurqc5p0WsJOztLW035UQhdVQe3t9c5tB0Xe/8tkcW5TRrAEoSIyiG1bcaHhFROXiYvPZb21nbi0tTK5m9w==" saltValue="RfBXkCD8fg9R2yjERWp2AA=="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activeCell="I9" sqref="I9"/>
    </sheetView>
  </sheetViews>
  <sheetFormatPr baseColWidth="10" defaultRowHeight="15.75" x14ac:dyDescent="0.25"/>
  <cols>
    <col min="1" max="1" width="5.5703125" style="20" hidden="1" customWidth="1"/>
    <col min="2" max="2" width="12.7109375" style="20" hidden="1" customWidth="1"/>
    <col min="3" max="3" width="9.85546875" style="20" hidden="1" customWidth="1"/>
    <col min="4" max="4" width="8.42578125" style="20" hidden="1" customWidth="1"/>
    <col min="5" max="5" width="12.7109375" style="9" bestFit="1" customWidth="1"/>
    <col min="6" max="6" width="18.140625" style="9" customWidth="1"/>
    <col min="7" max="7" width="12" style="9" customWidth="1"/>
    <col min="8" max="8" width="6.7109375" style="9" customWidth="1"/>
    <col min="9" max="9" width="8.42578125" style="9" customWidth="1"/>
    <col min="10" max="16384" width="11.42578125" style="4"/>
  </cols>
  <sheetData>
    <row r="1" spans="1:9" x14ac:dyDescent="0.25">
      <c r="I1" s="10" t="str">
        <f>IF(OR(ROUND(Datenerfassung!A2/10000000, 0) = 30, Datenerfassung!A2 &lt; 10000000), CONCATENATE("+",TEXT(MOD(Datenerfassung!A2,10000000),"0000000"),"+"), TEXT(Datenerfassung!A2,"000000000"))</f>
        <v>+0000000+</v>
      </c>
    </row>
    <row r="2" spans="1:9" ht="12" customHeight="1" x14ac:dyDescent="0.25"/>
    <row r="3" spans="1:9" x14ac:dyDescent="0.25">
      <c r="G3" s="16">
        <v>0</v>
      </c>
      <c r="H3" s="52">
        <f>SUM(I6:I9)/100</f>
        <v>0</v>
      </c>
      <c r="I3" s="52"/>
    </row>
    <row r="4" spans="1:9" ht="10.5" customHeight="1" x14ac:dyDescent="0.25">
      <c r="B4" s="20">
        <v>3</v>
      </c>
      <c r="C4" s="20">
        <v>4</v>
      </c>
      <c r="D4" s="20">
        <v>5</v>
      </c>
      <c r="I4" s="11"/>
    </row>
    <row r="5" spans="1:9" hidden="1" x14ac:dyDescent="0.25">
      <c r="A5" s="20" t="s">
        <v>13</v>
      </c>
      <c r="B5" s="20" t="s">
        <v>0</v>
      </c>
      <c r="C5" s="20" t="s">
        <v>1</v>
      </c>
      <c r="D5" s="20" t="s">
        <v>14</v>
      </c>
      <c r="G5" s="9" t="s">
        <v>0</v>
      </c>
      <c r="H5" s="9" t="s">
        <v>1</v>
      </c>
      <c r="I5" s="9" t="s">
        <v>14</v>
      </c>
    </row>
    <row r="6" spans="1:9" s="5" customFormat="1" ht="22.5" customHeight="1" x14ac:dyDescent="0.25">
      <c r="A6" s="21">
        <v>1</v>
      </c>
      <c r="B6" s="22" t="e">
        <f>VLOOKUP('Beleg 5'!$A6,Datenerfassung!$S$81:$W$94,B$4,FALSE)</f>
        <v>#N/A</v>
      </c>
      <c r="C6" s="22" t="e">
        <f>VLOOKUP('Beleg 5'!$A6,Datenerfassung!$S$81:$W$94,C$4,FALSE)</f>
        <v>#N/A</v>
      </c>
      <c r="D6" s="22" t="e">
        <f>VLOOKUP('Beleg 5'!$A6,Datenerfassung!$S$81:$W$94,D$4,FALSE)</f>
        <v>#N/A</v>
      </c>
      <c r="E6" s="12"/>
      <c r="F6" s="12"/>
      <c r="G6" s="15" t="str">
        <f>IF(ISNA(B6),"",B6)</f>
        <v/>
      </c>
      <c r="H6" s="12" t="str">
        <f t="shared" ref="H6:H8" si="0">IF(ISNA(C6),"",C6)</f>
        <v/>
      </c>
      <c r="I6" s="13" t="str">
        <f>IF(ISNA(D6),"",D6*100)</f>
        <v/>
      </c>
    </row>
    <row r="7" spans="1:9" s="5" customFormat="1" ht="22.5" customHeight="1" x14ac:dyDescent="0.25">
      <c r="A7" s="21">
        <v>2</v>
      </c>
      <c r="B7" s="22" t="e">
        <f>VLOOKUP('Beleg 5'!$A7,Datenerfassung!$S$81:$W$94,B$4,FALSE)</f>
        <v>#N/A</v>
      </c>
      <c r="C7" s="22" t="e">
        <f>VLOOKUP('Beleg 5'!$A7,Datenerfassung!$S$81:$W$94,C$4,FALSE)</f>
        <v>#N/A</v>
      </c>
      <c r="D7" s="22" t="e">
        <f>VLOOKUP('Beleg 5'!$A7,Datenerfassung!$S$81:$W$94,D$4,FALSE)</f>
        <v>#N/A</v>
      </c>
      <c r="E7" s="12"/>
      <c r="F7" s="12"/>
      <c r="G7" s="15" t="str">
        <f t="shared" ref="G7:G8" si="1">IF(ISNA(B7),"",B7)</f>
        <v/>
      </c>
      <c r="H7" s="12" t="str">
        <f t="shared" si="0"/>
        <v/>
      </c>
      <c r="I7" s="13" t="str">
        <f t="shared" ref="I7:I8" si="2">IF(ISNA(D7),"",D7*100)</f>
        <v/>
      </c>
    </row>
    <row r="8" spans="1:9" s="5" customFormat="1" ht="22.5" customHeight="1" x14ac:dyDescent="0.25">
      <c r="A8" s="21">
        <v>3</v>
      </c>
      <c r="B8" s="22" t="e">
        <f>VLOOKUP('Beleg 5'!$A8,Datenerfassung!$S$81:$W$94,B$4,FALSE)</f>
        <v>#N/A</v>
      </c>
      <c r="C8" s="22" t="e">
        <f>VLOOKUP('Beleg 5'!$A8,Datenerfassung!$S$81:$W$94,C$4,FALSE)</f>
        <v>#N/A</v>
      </c>
      <c r="D8" s="22" t="e">
        <f>VLOOKUP('Beleg 5'!$A8,Datenerfassung!$S$81:$W$94,D$4,FALSE)</f>
        <v>#N/A</v>
      </c>
      <c r="E8" s="12"/>
      <c r="F8" s="12"/>
      <c r="G8" s="15" t="str">
        <f t="shared" si="1"/>
        <v/>
      </c>
      <c r="H8" s="12" t="str">
        <f t="shared" si="0"/>
        <v/>
      </c>
      <c r="I8" s="13" t="str">
        <f t="shared" si="2"/>
        <v/>
      </c>
    </row>
    <row r="9" spans="1:9" s="5" customFormat="1" ht="22.5" customHeight="1" x14ac:dyDescent="0.25">
      <c r="A9" s="21"/>
      <c r="B9" s="22"/>
      <c r="C9" s="22"/>
      <c r="D9" s="22"/>
      <c r="E9" s="12"/>
      <c r="F9" s="12"/>
      <c r="G9" s="15"/>
      <c r="H9" s="12"/>
      <c r="I9" s="13"/>
    </row>
    <row r="10" spans="1:9" ht="67.5" customHeight="1" x14ac:dyDescent="0.25"/>
    <row r="11" spans="1:9" x14ac:dyDescent="0.25">
      <c r="E11" s="14">
        <f>Datenerfassung!F79</f>
        <v>0</v>
      </c>
      <c r="F11" s="9">
        <f>Datenerfassung!B2</f>
        <v>0</v>
      </c>
    </row>
  </sheetData>
  <sheetProtection algorithmName="SHA-512" hashValue="qFc9cWzTMH6aiVtXS+HM4zTSuB5daYVCQoABQku3wVv0WD8KiqBVtpXV2TJmiC8U1qbHDUAqKQJnEoY+aMh5hg==" saltValue="fDx6fZT0sK9HyKxkbu4E/g=="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activeCell="I9" sqref="I9"/>
    </sheetView>
  </sheetViews>
  <sheetFormatPr baseColWidth="10" defaultRowHeight="15.75" x14ac:dyDescent="0.25"/>
  <cols>
    <col min="1" max="1" width="5.5703125" style="20" hidden="1" customWidth="1"/>
    <col min="2" max="2" width="12.7109375" style="20" hidden="1" customWidth="1"/>
    <col min="3" max="3" width="9.85546875" style="20" hidden="1" customWidth="1"/>
    <col min="4" max="4" width="8.42578125" style="20" hidden="1" customWidth="1"/>
    <col min="5" max="5" width="12.7109375" style="9" bestFit="1" customWidth="1"/>
    <col min="6" max="6" width="18.140625" style="9" customWidth="1"/>
    <col min="7" max="7" width="12" style="9" customWidth="1"/>
    <col min="8" max="8" width="6.7109375" style="9" customWidth="1"/>
    <col min="9" max="9" width="8.42578125" style="9" customWidth="1"/>
    <col min="10" max="16384" width="11.42578125" style="4"/>
  </cols>
  <sheetData>
    <row r="1" spans="1:9" x14ac:dyDescent="0.25">
      <c r="I1" s="10" t="str">
        <f>IF(OR(ROUND(Datenerfassung!A2/10000000, 0) = 30, Datenerfassung!A2 &lt; 10000000), CONCATENATE("+",TEXT(MOD(Datenerfassung!A2,10000000),"0000000"),"+"), TEXT(Datenerfassung!A2,"000000000"))</f>
        <v>+0000000+</v>
      </c>
    </row>
    <row r="2" spans="1:9" ht="12" customHeight="1" x14ac:dyDescent="0.25"/>
    <row r="3" spans="1:9" x14ac:dyDescent="0.25">
      <c r="G3" s="16">
        <v>0</v>
      </c>
      <c r="H3" s="52">
        <f>SUM(I6:I9)/100</f>
        <v>0</v>
      </c>
      <c r="I3" s="52"/>
    </row>
    <row r="4" spans="1:9" ht="10.5" customHeight="1" x14ac:dyDescent="0.25">
      <c r="B4" s="20">
        <v>3</v>
      </c>
      <c r="C4" s="20">
        <v>4</v>
      </c>
      <c r="D4" s="20">
        <v>5</v>
      </c>
      <c r="I4" s="11"/>
    </row>
    <row r="5" spans="1:9" hidden="1" x14ac:dyDescent="0.25">
      <c r="A5" s="20" t="s">
        <v>13</v>
      </c>
      <c r="B5" s="20" t="s">
        <v>0</v>
      </c>
      <c r="C5" s="20" t="s">
        <v>1</v>
      </c>
      <c r="D5" s="20" t="s">
        <v>14</v>
      </c>
      <c r="G5" s="9" t="s">
        <v>0</v>
      </c>
      <c r="H5" s="9" t="s">
        <v>1</v>
      </c>
      <c r="I5" s="9" t="s">
        <v>14</v>
      </c>
    </row>
    <row r="6" spans="1:9" s="5" customFormat="1" ht="22.5" customHeight="1" x14ac:dyDescent="0.25">
      <c r="A6" s="21">
        <v>1</v>
      </c>
      <c r="B6" s="22" t="e">
        <f>VLOOKUP('Beleg 6'!$A6,Datenerfassung!$S$99:$W$112,B$4,FALSE)</f>
        <v>#N/A</v>
      </c>
      <c r="C6" s="22" t="e">
        <f>VLOOKUP('Beleg 6'!$A6,Datenerfassung!$S$99:$W$112,C$4,FALSE)</f>
        <v>#N/A</v>
      </c>
      <c r="D6" s="22" t="e">
        <f>VLOOKUP('Beleg 6'!$A6,Datenerfassung!$S$99:$W$112,D$4,FALSE)</f>
        <v>#N/A</v>
      </c>
      <c r="E6" s="12"/>
      <c r="F6" s="12"/>
      <c r="G6" s="15" t="str">
        <f>IF(ISNA(B6),"",B6)</f>
        <v/>
      </c>
      <c r="H6" s="12" t="str">
        <f t="shared" ref="H6:H8" si="0">IF(ISNA(C6),"",C6)</f>
        <v/>
      </c>
      <c r="I6" s="13" t="str">
        <f>IF(ISNA(D6),"",D6*100)</f>
        <v/>
      </c>
    </row>
    <row r="7" spans="1:9" s="5" customFormat="1" ht="22.5" customHeight="1" x14ac:dyDescent="0.25">
      <c r="A7" s="21">
        <v>2</v>
      </c>
      <c r="B7" s="22" t="e">
        <f>VLOOKUP('Beleg 6'!$A7,Datenerfassung!$S$99:$W$112,B$4,FALSE)</f>
        <v>#N/A</v>
      </c>
      <c r="C7" s="22" t="e">
        <f>VLOOKUP('Beleg 6'!$A7,Datenerfassung!$S$99:$W$112,C$4,FALSE)</f>
        <v>#N/A</v>
      </c>
      <c r="D7" s="22" t="e">
        <f>VLOOKUP('Beleg 6'!$A7,Datenerfassung!$S$99:$W$112,D$4,FALSE)</f>
        <v>#N/A</v>
      </c>
      <c r="E7" s="12"/>
      <c r="F7" s="12"/>
      <c r="G7" s="15" t="str">
        <f t="shared" ref="G7:G8" si="1">IF(ISNA(B7),"",B7)</f>
        <v/>
      </c>
      <c r="H7" s="12" t="str">
        <f t="shared" si="0"/>
        <v/>
      </c>
      <c r="I7" s="13" t="str">
        <f t="shared" ref="I7:I8" si="2">IF(ISNA(D7),"",D7*100)</f>
        <v/>
      </c>
    </row>
    <row r="8" spans="1:9" s="5" customFormat="1" ht="22.5" customHeight="1" x14ac:dyDescent="0.25">
      <c r="A8" s="21">
        <v>3</v>
      </c>
      <c r="B8" s="22" t="e">
        <f>VLOOKUP('Beleg 6'!$A8,Datenerfassung!$S$99:$W$112,B$4,FALSE)</f>
        <v>#N/A</v>
      </c>
      <c r="C8" s="22" t="e">
        <f>VLOOKUP('Beleg 6'!$A8,Datenerfassung!$S$99:$W$112,C$4,FALSE)</f>
        <v>#N/A</v>
      </c>
      <c r="D8" s="22" t="e">
        <f>VLOOKUP('Beleg 6'!$A8,Datenerfassung!$S$99:$W$112,D$4,FALSE)</f>
        <v>#N/A</v>
      </c>
      <c r="E8" s="12"/>
      <c r="F8" s="12"/>
      <c r="G8" s="15" t="str">
        <f t="shared" si="1"/>
        <v/>
      </c>
      <c r="H8" s="12" t="str">
        <f t="shared" si="0"/>
        <v/>
      </c>
      <c r="I8" s="13" t="str">
        <f t="shared" si="2"/>
        <v/>
      </c>
    </row>
    <row r="9" spans="1:9" s="5" customFormat="1" ht="22.5" customHeight="1" x14ac:dyDescent="0.25">
      <c r="A9" s="21"/>
      <c r="B9" s="22"/>
      <c r="C9" s="22"/>
      <c r="D9" s="22"/>
      <c r="E9" s="12"/>
      <c r="F9" s="12"/>
      <c r="G9" s="15"/>
      <c r="H9" s="12"/>
      <c r="I9" s="13"/>
    </row>
    <row r="10" spans="1:9" ht="67.5" customHeight="1" x14ac:dyDescent="0.25"/>
    <row r="11" spans="1:9" x14ac:dyDescent="0.25">
      <c r="E11" s="14">
        <f>Datenerfassung!F97</f>
        <v>0</v>
      </c>
      <c r="F11" s="9">
        <f>Datenerfassung!B2</f>
        <v>0</v>
      </c>
    </row>
  </sheetData>
  <sheetProtection algorithmName="SHA-512" hashValue="7PV3yE/NiuJZGlSdG+hlDtYOrncDfYCIZrZXaDxNb/Aavch1YKnv+KyWxWjcb4Cmv3klgKsi1WLEhyHVYDD/2w==" saltValue="fmGrHuXduS0tdM2jZCrdyg=="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activeCell="I9" sqref="I9"/>
    </sheetView>
  </sheetViews>
  <sheetFormatPr baseColWidth="10" defaultRowHeight="15.75" x14ac:dyDescent="0.25"/>
  <cols>
    <col min="1" max="1" width="5.5703125" style="20" hidden="1" customWidth="1"/>
    <col min="2" max="2" width="12.7109375" style="20" hidden="1" customWidth="1"/>
    <col min="3" max="3" width="9.85546875" style="20" hidden="1" customWidth="1"/>
    <col min="4" max="4" width="8.42578125" style="20" hidden="1" customWidth="1"/>
    <col min="5" max="5" width="12.7109375" style="9" bestFit="1" customWidth="1"/>
    <col min="6" max="6" width="18.140625" style="9" customWidth="1"/>
    <col min="7" max="7" width="12" style="9" customWidth="1"/>
    <col min="8" max="8" width="6.7109375" style="9" customWidth="1"/>
    <col min="9" max="9" width="8.42578125" style="9" customWidth="1"/>
    <col min="10" max="16384" width="11.42578125" style="4"/>
  </cols>
  <sheetData>
    <row r="1" spans="1:9" x14ac:dyDescent="0.25">
      <c r="I1" s="10" t="str">
        <f>IF(OR(ROUND(Datenerfassung!A2/10000000, 0) = 30, Datenerfassung!A2 &lt; 10000000), CONCATENATE("+",TEXT(MOD(Datenerfassung!A2,10000000),"0000000"),"+"), TEXT(Datenerfassung!A2,"000000000"))</f>
        <v>+0000000+</v>
      </c>
    </row>
    <row r="2" spans="1:9" ht="12" customHeight="1" x14ac:dyDescent="0.25"/>
    <row r="3" spans="1:9" x14ac:dyDescent="0.25">
      <c r="G3" s="16">
        <v>0</v>
      </c>
      <c r="H3" s="52">
        <f>SUM(I6:I9)/100</f>
        <v>0</v>
      </c>
      <c r="I3" s="52"/>
    </row>
    <row r="4" spans="1:9" ht="10.5" customHeight="1" x14ac:dyDescent="0.25">
      <c r="B4" s="20">
        <v>3</v>
      </c>
      <c r="C4" s="20">
        <v>4</v>
      </c>
      <c r="D4" s="20">
        <v>5</v>
      </c>
      <c r="I4" s="11"/>
    </row>
    <row r="5" spans="1:9" hidden="1" x14ac:dyDescent="0.25">
      <c r="A5" s="20" t="s">
        <v>13</v>
      </c>
      <c r="B5" s="20" t="s">
        <v>0</v>
      </c>
      <c r="C5" s="20" t="s">
        <v>1</v>
      </c>
      <c r="D5" s="20" t="s">
        <v>14</v>
      </c>
      <c r="G5" s="9" t="s">
        <v>0</v>
      </c>
      <c r="H5" s="9" t="s">
        <v>1</v>
      </c>
      <c r="I5" s="9" t="s">
        <v>14</v>
      </c>
    </row>
    <row r="6" spans="1:9" s="5" customFormat="1" ht="22.5" customHeight="1" x14ac:dyDescent="0.25">
      <c r="A6" s="21">
        <v>1</v>
      </c>
      <c r="B6" s="22" t="e">
        <f>VLOOKUP('Beleg 7'!$A6,Datenerfassung!$S$117:$W$130,B$4,FALSE)</f>
        <v>#N/A</v>
      </c>
      <c r="C6" s="22" t="e">
        <f>VLOOKUP('Beleg 7'!$A6,Datenerfassung!$S$117:$W$130,C$4,FALSE)</f>
        <v>#N/A</v>
      </c>
      <c r="D6" s="22" t="e">
        <f>VLOOKUP('Beleg 7'!$A6,Datenerfassung!$S$117:$W$130,D$4,FALSE)</f>
        <v>#N/A</v>
      </c>
      <c r="E6" s="12"/>
      <c r="F6" s="12"/>
      <c r="G6" s="15" t="str">
        <f>IF(ISNA(B6),"",B6)</f>
        <v/>
      </c>
      <c r="H6" s="12" t="str">
        <f t="shared" ref="H6:H8" si="0">IF(ISNA(C6),"",C6)</f>
        <v/>
      </c>
      <c r="I6" s="13" t="str">
        <f>IF(ISNA(D6),"",D6*100)</f>
        <v/>
      </c>
    </row>
    <row r="7" spans="1:9" s="5" customFormat="1" ht="22.5" customHeight="1" x14ac:dyDescent="0.25">
      <c r="A7" s="21">
        <v>2</v>
      </c>
      <c r="B7" s="22" t="e">
        <f>VLOOKUP('Beleg 7'!$A7,Datenerfassung!$S$117:$W$130,B$4,FALSE)</f>
        <v>#N/A</v>
      </c>
      <c r="C7" s="22" t="e">
        <f>VLOOKUP('Beleg 7'!$A7,Datenerfassung!$S$117:$W$130,C$4,FALSE)</f>
        <v>#N/A</v>
      </c>
      <c r="D7" s="22" t="e">
        <f>VLOOKUP('Beleg 7'!$A7,Datenerfassung!$S$117:$W$130,D$4,FALSE)</f>
        <v>#N/A</v>
      </c>
      <c r="E7" s="12"/>
      <c r="F7" s="12"/>
      <c r="G7" s="15" t="str">
        <f t="shared" ref="G7:G8" si="1">IF(ISNA(B7),"",B7)</f>
        <v/>
      </c>
      <c r="H7" s="12" t="str">
        <f t="shared" si="0"/>
        <v/>
      </c>
      <c r="I7" s="13" t="str">
        <f t="shared" ref="I7:I8" si="2">IF(ISNA(D7),"",D7*100)</f>
        <v/>
      </c>
    </row>
    <row r="8" spans="1:9" s="5" customFormat="1" ht="22.5" customHeight="1" x14ac:dyDescent="0.25">
      <c r="A8" s="21">
        <v>3</v>
      </c>
      <c r="B8" s="22" t="e">
        <f>VLOOKUP('Beleg 7'!$A8,Datenerfassung!$S$117:$W$130,B$4,FALSE)</f>
        <v>#N/A</v>
      </c>
      <c r="C8" s="22" t="e">
        <f>VLOOKUP('Beleg 7'!$A8,Datenerfassung!$S$117:$W$130,C$4,FALSE)</f>
        <v>#N/A</v>
      </c>
      <c r="D8" s="22" t="e">
        <f>VLOOKUP('Beleg 7'!$A8,Datenerfassung!$S$117:$W$130,D$4,FALSE)</f>
        <v>#N/A</v>
      </c>
      <c r="E8" s="12"/>
      <c r="F8" s="12"/>
      <c r="G8" s="15" t="str">
        <f t="shared" si="1"/>
        <v/>
      </c>
      <c r="H8" s="12" t="str">
        <f t="shared" si="0"/>
        <v/>
      </c>
      <c r="I8" s="13" t="str">
        <f t="shared" si="2"/>
        <v/>
      </c>
    </row>
    <row r="9" spans="1:9" s="5" customFormat="1" ht="22.5" customHeight="1" x14ac:dyDescent="0.25">
      <c r="A9" s="21"/>
      <c r="B9" s="22"/>
      <c r="C9" s="22"/>
      <c r="D9" s="22"/>
      <c r="E9" s="12"/>
      <c r="F9" s="12"/>
      <c r="G9" s="15"/>
      <c r="H9" s="12"/>
      <c r="I9" s="13"/>
    </row>
    <row r="10" spans="1:9" ht="67.5" customHeight="1" x14ac:dyDescent="0.25"/>
    <row r="11" spans="1:9" x14ac:dyDescent="0.25">
      <c r="E11" s="14">
        <f>Datenerfassung!F115</f>
        <v>0</v>
      </c>
      <c r="F11" s="9">
        <f>Datenerfassung!B2</f>
        <v>0</v>
      </c>
    </row>
  </sheetData>
  <sheetProtection algorithmName="SHA-512" hashValue="RmBS+iAdqZZAQXVALWLTBTlq1ch+vgHXzTS3AGQPM8QiIRoIFsZAJARDnCwCRL2Gg+hewMg8XsHBBFEQhg7r1Q==" saltValue="iVCjyG6FBnSS2E05+59nfQ=="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10</vt:i4>
      </vt:variant>
    </vt:vector>
  </HeadingPairs>
  <TitlesOfParts>
    <vt:vector size="22" baseType="lpstr">
      <vt:lpstr>ANLEITUNG</vt:lpstr>
      <vt:lpstr>Datenerfassung</vt:lpstr>
      <vt:lpstr>Beleg 1</vt:lpstr>
      <vt:lpstr>Beleg 2</vt:lpstr>
      <vt:lpstr>Beleg 3</vt:lpstr>
      <vt:lpstr>Beleg 4</vt:lpstr>
      <vt:lpstr>Beleg 5</vt:lpstr>
      <vt:lpstr>Beleg 6</vt:lpstr>
      <vt:lpstr>Beleg 7</vt:lpstr>
      <vt:lpstr>Beleg 8</vt:lpstr>
      <vt:lpstr>Beleg 9</vt:lpstr>
      <vt:lpstr>Beleg 10</vt:lpstr>
      <vt:lpstr>'Beleg 1'!Druckbereich</vt:lpstr>
      <vt:lpstr>'Beleg 10'!Druckbereich</vt:lpstr>
      <vt:lpstr>'Beleg 2'!Druckbereich</vt:lpstr>
      <vt:lpstr>'Beleg 3'!Druckbereich</vt:lpstr>
      <vt:lpstr>'Beleg 4'!Druckbereich</vt:lpstr>
      <vt:lpstr>'Beleg 5'!Druckbereich</vt:lpstr>
      <vt:lpstr>'Beleg 6'!Druckbereich</vt:lpstr>
      <vt:lpstr>'Beleg 7'!Druckbereich</vt:lpstr>
      <vt:lpstr>'Beleg 8'!Druckbereich</vt:lpstr>
      <vt:lpstr>'Beleg 9'!Druckbereich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Kallbach, Kai</dc:creator>
  <cp:lastModifiedBy>Bednarz, Petra</cp:lastModifiedBy>
  <cp:lastPrinted>2022-09-13T09:11:26Z</cp:lastPrinted>
  <dcterms:created xsi:type="dcterms:W3CDTF">2021-05-27T15:53:30Z</dcterms:created>
  <dcterms:modified xsi:type="dcterms:W3CDTF">2022-12-13T08:05:03Z</dcterms:modified>
</cp:coreProperties>
</file>